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330"/>
  </bookViews>
  <sheets>
    <sheet name="на 2025 разместить" sheetId="3" r:id="rId1"/>
    <sheet name="Лист2" sheetId="2" r:id="rId2"/>
  </sheets>
  <definedNames>
    <definedName name="_xlnm.Print_Area" localSheetId="0">'на 2025 разместить'!$A$1:$L$146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0" i="3" l="1"/>
  <c r="D139" i="3"/>
  <c r="D114" i="3"/>
  <c r="D113" i="3"/>
  <c r="D109" i="3"/>
  <c r="D106" i="3"/>
  <c r="D105" i="3"/>
  <c r="D102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77" i="3"/>
  <c r="D76" i="3"/>
  <c r="D72" i="3"/>
  <c r="D71" i="3"/>
  <c r="D70" i="3"/>
  <c r="D69" i="3"/>
  <c r="D68" i="3"/>
  <c r="D67" i="3"/>
  <c r="D65" i="3"/>
  <c r="D64" i="3"/>
  <c r="D60" i="3"/>
  <c r="D59" i="3"/>
  <c r="D57" i="3"/>
  <c r="D56" i="3"/>
  <c r="D55" i="3"/>
  <c r="D54" i="3"/>
  <c r="D53" i="3"/>
  <c r="D52" i="3"/>
  <c r="D51" i="3"/>
  <c r="D50" i="3"/>
  <c r="D49" i="3"/>
  <c r="D47" i="3"/>
  <c r="D46" i="3"/>
  <c r="D45" i="3"/>
  <c r="D43" i="3"/>
  <c r="D42" i="3"/>
  <c r="D41" i="3"/>
  <c r="D40" i="3"/>
  <c r="D38" i="3"/>
  <c r="D37" i="3"/>
  <c r="D32" i="3"/>
</calcChain>
</file>

<file path=xl/comments1.xml><?xml version="1.0" encoding="utf-8"?>
<comments xmlns="http://schemas.openxmlformats.org/spreadsheetml/2006/main">
  <authors>
    <author>Голубев</author>
  </authors>
  <commentList>
    <comment ref="B31" authorId="0" shapeId="0">
      <text>
        <r>
          <rPr>
            <b/>
            <sz val="8"/>
            <color indexed="81"/>
            <rFont val="Tahoma"/>
            <family val="2"/>
            <charset val="204"/>
          </rPr>
          <t>Голубев:</t>
        </r>
        <r>
          <rPr>
            <sz val="8"/>
            <color indexed="81"/>
            <rFont val="Tahoma"/>
            <family val="2"/>
            <charset val="204"/>
          </rPr>
          <t xml:space="preserve">
маркировка длина-ширина-высота в дм</t>
        </r>
      </text>
    </comment>
    <comment ref="H31" authorId="0" shapeId="0">
      <text>
        <r>
          <rPr>
            <b/>
            <sz val="8"/>
            <color indexed="81"/>
            <rFont val="Tahoma"/>
            <family val="2"/>
            <charset val="204"/>
          </rPr>
          <t xml:space="preserve">Голубев:
</t>
        </r>
        <r>
          <rPr>
            <sz val="8"/>
            <color indexed="81"/>
            <rFont val="Tahoma"/>
            <family val="2"/>
            <charset val="204"/>
          </rPr>
          <t>в маркеровке последняя цифра нагрузка тонн/м2</t>
        </r>
      </text>
    </comment>
    <comment ref="B42" authorId="0" shapeId="0">
      <text>
        <r>
          <rPr>
            <b/>
            <sz val="8"/>
            <color indexed="81"/>
            <rFont val="Tahoma"/>
            <family val="2"/>
            <charset val="204"/>
          </rPr>
          <t>Голубев:</t>
        </r>
        <r>
          <rPr>
            <sz val="8"/>
            <color indexed="81"/>
            <rFont val="Tahoma"/>
            <family val="2"/>
            <charset val="204"/>
          </rPr>
          <t xml:space="preserve">
8 это нагрузка</t>
        </r>
      </text>
    </comment>
    <comment ref="H100" authorId="0" shapeId="0">
      <text>
        <r>
          <rPr>
            <b/>
            <sz val="8"/>
            <color indexed="81"/>
            <rFont val="Tahoma"/>
            <family val="2"/>
            <charset val="204"/>
          </rPr>
          <t>Голубев:</t>
        </r>
        <r>
          <rPr>
            <sz val="8"/>
            <color indexed="81"/>
            <rFont val="Tahoma"/>
            <family val="2"/>
            <charset val="204"/>
          </rPr>
          <t xml:space="preserve">
кольцо цементное</t>
        </r>
      </text>
    </comment>
    <comment ref="H101" authorId="0" shapeId="0">
      <text>
        <r>
          <rPr>
            <b/>
            <sz val="8"/>
            <color indexed="81"/>
            <rFont val="Tahoma"/>
            <family val="2"/>
            <charset val="204"/>
          </rPr>
          <t>Голубев:</t>
        </r>
        <r>
          <rPr>
            <sz val="8"/>
            <color indexed="81"/>
            <rFont val="Tahoma"/>
            <family val="2"/>
            <charset val="204"/>
          </rPr>
          <t xml:space="preserve">
дно кольца</t>
        </r>
      </text>
    </comment>
    <comment ref="H104" authorId="0" shapeId="0">
      <text>
        <r>
          <rPr>
            <b/>
            <sz val="8"/>
            <color indexed="81"/>
            <rFont val="Tahoma"/>
            <family val="2"/>
            <charset val="204"/>
          </rPr>
          <t>Голубев:</t>
        </r>
        <r>
          <rPr>
            <sz val="8"/>
            <color indexed="81"/>
            <rFont val="Tahoma"/>
            <family val="2"/>
            <charset val="204"/>
          </rPr>
          <t xml:space="preserve">
крышка</t>
        </r>
      </text>
    </comment>
    <comment ref="H105" authorId="0" shapeId="0">
      <text>
        <r>
          <rPr>
            <b/>
            <sz val="8"/>
            <color indexed="81"/>
            <rFont val="Tahoma"/>
            <family val="2"/>
            <charset val="204"/>
          </rPr>
          <t>Голубев:</t>
        </r>
        <r>
          <rPr>
            <sz val="8"/>
            <color indexed="81"/>
            <rFont val="Tahoma"/>
            <family val="2"/>
            <charset val="204"/>
          </rPr>
          <t xml:space="preserve">
дно</t>
        </r>
      </text>
    </comment>
    <comment ref="B134" authorId="0" shapeId="0">
      <text>
        <r>
          <rPr>
            <b/>
            <sz val="8"/>
            <color indexed="81"/>
            <rFont val="Tahoma"/>
            <family val="2"/>
            <charset val="204"/>
          </rPr>
          <t>Голубев: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9" authorId="0" shapeId="0">
      <text>
        <r>
          <rPr>
            <b/>
            <sz val="8"/>
            <color indexed="81"/>
            <rFont val="Tahoma"/>
            <family val="2"/>
            <charset val="204"/>
          </rPr>
          <t>Голубев:</t>
        </r>
        <r>
          <rPr>
            <sz val="8"/>
            <color indexed="81"/>
            <rFont val="Tahoma"/>
            <family val="2"/>
            <charset val="204"/>
          </rPr>
          <t xml:space="preserve">
плита ж/б для аэродромных
покрытий</t>
        </r>
      </text>
    </comment>
    <comment ref="B140" authorId="0" shapeId="0">
      <text>
        <r>
          <rPr>
            <b/>
            <sz val="8"/>
            <color indexed="81"/>
            <rFont val="Tahoma"/>
            <family val="2"/>
            <charset val="204"/>
          </rPr>
          <t>Голубев:</t>
        </r>
        <r>
          <rPr>
            <sz val="8"/>
            <color indexed="81"/>
            <rFont val="Tahoma"/>
            <family val="2"/>
            <charset val="204"/>
          </rPr>
          <t xml:space="preserve">
плита дорожная</t>
        </r>
      </text>
    </comment>
  </commentList>
</comments>
</file>

<file path=xl/sharedStrings.xml><?xml version="1.0" encoding="utf-8"?>
<sst xmlns="http://schemas.openxmlformats.org/spreadsheetml/2006/main" count="441" uniqueCount="383">
  <si>
    <t>АО "Завод сборного железобетона №6"</t>
  </si>
  <si>
    <t xml:space="preserve">Адрес: 644041, ул. 1 Железнодорожная дом 3, </t>
  </si>
  <si>
    <t>тел. 54-89-55</t>
  </si>
  <si>
    <t>www.zsgb6.ru</t>
  </si>
  <si>
    <t>zsgb6@yandex.ru</t>
  </si>
  <si>
    <t xml:space="preserve">Режим работы: 08.00 - 17.00 </t>
  </si>
  <si>
    <t>Обед: 13.00 -14.00</t>
  </si>
  <si>
    <t>суббота, воскресенье - выходной</t>
  </si>
  <si>
    <t xml:space="preserve">Прайс - лист </t>
  </si>
  <si>
    <t>апрель</t>
  </si>
  <si>
    <t>2025г.</t>
  </si>
  <si>
    <t>№ п/п</t>
  </si>
  <si>
    <t>Наименование изделий</t>
  </si>
  <si>
    <t>Габариты,мм длина*ширина*высота</t>
  </si>
  <si>
    <t>Объём бетона, м³</t>
  </si>
  <si>
    <t>Объем, м³</t>
  </si>
  <si>
    <t>Цена1 шт с НДС</t>
  </si>
  <si>
    <t>Плиты перекрытия:</t>
  </si>
  <si>
    <t>Сваи:</t>
  </si>
  <si>
    <t>ПК-34-10-6-1</t>
  </si>
  <si>
    <t>3380*990*220</t>
  </si>
  <si>
    <t>С-30-30-3</t>
  </si>
  <si>
    <t>3000*300*300</t>
  </si>
  <si>
    <t>ПК-36-10-6</t>
  </si>
  <si>
    <t>3580*990*220</t>
  </si>
  <si>
    <t>С-40-30-3</t>
  </si>
  <si>
    <t>4000*300*300</t>
  </si>
  <si>
    <t>ПК 42-10</t>
  </si>
  <si>
    <t>4180*990*220</t>
  </si>
  <si>
    <t>С-40-30-6</t>
  </si>
  <si>
    <t>ПК-45-10-8</t>
  </si>
  <si>
    <t>4480*990*220</t>
  </si>
  <si>
    <t>C-50-30-1(2,3)</t>
  </si>
  <si>
    <t>5000*300*300</t>
  </si>
  <si>
    <t>ПК-48-10-8</t>
  </si>
  <si>
    <t>4780*990*220</t>
  </si>
  <si>
    <t>С 60-30-2 (3)</t>
  </si>
  <si>
    <t>6000*300*300</t>
  </si>
  <si>
    <t>ПК-51-10</t>
  </si>
  <si>
    <t>5080*990*220</t>
  </si>
  <si>
    <t>С-60-30-5 (6)</t>
  </si>
  <si>
    <t>ПК 54-10-6</t>
  </si>
  <si>
    <t>5380*990*220</t>
  </si>
  <si>
    <t>С 60-30-7 (8)</t>
  </si>
  <si>
    <t>ПК-57-10-8</t>
  </si>
  <si>
    <t>5680*990*220</t>
  </si>
  <si>
    <t>С-70-30-4 (5,6)</t>
  </si>
  <si>
    <t>7000*300*300</t>
  </si>
  <si>
    <t>ПК-58-10-8</t>
  </si>
  <si>
    <t>5780*990*220</t>
  </si>
  <si>
    <t>С-70-30-8</t>
  </si>
  <si>
    <t>ПК-60-10-8</t>
  </si>
  <si>
    <t>5980*990*220</t>
  </si>
  <si>
    <t>С-70-30-9</t>
  </si>
  <si>
    <t>ПК-63-10-8</t>
  </si>
  <si>
    <t>6280*990*220</t>
  </si>
  <si>
    <t>С-80-30-4 (5,6)</t>
  </si>
  <si>
    <t>8000*300*300</t>
  </si>
  <si>
    <t>ПК-18-12-8</t>
  </si>
  <si>
    <t>1780*1190*220</t>
  </si>
  <si>
    <t>С-80-30-8</t>
  </si>
  <si>
    <t>ПК-24-12-8</t>
  </si>
  <si>
    <t>2380*1190*220</t>
  </si>
  <si>
    <t>С-80-30-9</t>
  </si>
  <si>
    <t>ПК 27-12-8</t>
  </si>
  <si>
    <t>2650*1190*220</t>
  </si>
  <si>
    <t>С-80-30-10</t>
  </si>
  <si>
    <t>ПК-28-12-8</t>
  </si>
  <si>
    <t>2780*1190*220</t>
  </si>
  <si>
    <t>С-80-30-11</t>
  </si>
  <si>
    <t>ПК-30-12-8</t>
  </si>
  <si>
    <t>2980*1190*220</t>
  </si>
  <si>
    <t>С-90-30-5 (6)</t>
  </si>
  <si>
    <t>9000*300*300</t>
  </si>
  <si>
    <t>ПК-33-12-8</t>
  </si>
  <si>
    <t>3280*1190*220</t>
  </si>
  <si>
    <t>С-90-30-8</t>
  </si>
  <si>
    <t>ПК-34-12-8</t>
  </si>
  <si>
    <t>3380*1190*220</t>
  </si>
  <si>
    <t>С-90-30-9</t>
  </si>
  <si>
    <t>ПК-36-12-8</t>
  </si>
  <si>
    <t>3580*1190*220</t>
  </si>
  <si>
    <t>С-90-30-10</t>
  </si>
  <si>
    <t>ПК-38-12-8</t>
  </si>
  <si>
    <t>3780*1190*220</t>
  </si>
  <si>
    <t>С-100-30-6</t>
  </si>
  <si>
    <t>10000*300*300</t>
  </si>
  <si>
    <t>ПК-40-12-8</t>
  </si>
  <si>
    <t>3980*1190*220</t>
  </si>
  <si>
    <t>С-100-30-8</t>
  </si>
  <si>
    <t>ПК-42-12-8</t>
  </si>
  <si>
    <t>4180*1190*220</t>
  </si>
  <si>
    <t>С-100-30-9</t>
  </si>
  <si>
    <t>ПК-43-12-8</t>
  </si>
  <si>
    <t>4280*1190*220</t>
  </si>
  <si>
    <t>С-100-30-10</t>
  </si>
  <si>
    <t>ПК-45-12-8</t>
  </si>
  <si>
    <t>4480*1190*220</t>
  </si>
  <si>
    <t>С-100-30-11</t>
  </si>
  <si>
    <t>ПК-48-12-8</t>
  </si>
  <si>
    <t>4780*1190*220</t>
  </si>
  <si>
    <t>С-100-30-12</t>
  </si>
  <si>
    <t>ПК-51-12-8</t>
  </si>
  <si>
    <t>5080*1190*220</t>
  </si>
  <si>
    <t>С-100-30-13</t>
  </si>
  <si>
    <t>ПК-54-12-8</t>
  </si>
  <si>
    <t>5380*1190*220</t>
  </si>
  <si>
    <t>С-110-30-8</t>
  </si>
  <si>
    <t>11000*300*300</t>
  </si>
  <si>
    <t>ПК-55-12-8</t>
  </si>
  <si>
    <t>5480*1190*220</t>
  </si>
  <si>
    <t>С-110-30-9</t>
  </si>
  <si>
    <t>ПК-56-12-8</t>
  </si>
  <si>
    <t>5580*1190*220</t>
  </si>
  <si>
    <t>С-110-30-10</t>
  </si>
  <si>
    <t>ПК-57-12-8</t>
  </si>
  <si>
    <t>5680*1190*220</t>
  </si>
  <si>
    <t>С-120-30-8</t>
  </si>
  <si>
    <t>12000*300*300</t>
  </si>
  <si>
    <t>ПК-58-12-8</t>
  </si>
  <si>
    <t>5760*1190*220</t>
  </si>
  <si>
    <t>С-120-30-9</t>
  </si>
  <si>
    <t>ПК-60-12-8</t>
  </si>
  <si>
    <t>5980*1190*220</t>
  </si>
  <si>
    <t>С-120-30-10</t>
  </si>
  <si>
    <t>ПК-61-12-8</t>
  </si>
  <si>
    <t>6080*1190*220</t>
  </si>
  <si>
    <t>С-120-30-11</t>
  </si>
  <si>
    <t>ПК-63-12-8</t>
  </si>
  <si>
    <t>6280*1190*220</t>
  </si>
  <si>
    <t>С-120-30-13</t>
  </si>
  <si>
    <t>ПК-30-15-8</t>
  </si>
  <si>
    <t>2980*1490*220</t>
  </si>
  <si>
    <t>Фундаменные блоки стеновые:</t>
  </si>
  <si>
    <t>ПК-36-15-8</t>
  </si>
  <si>
    <t>3580*1490*220</t>
  </si>
  <si>
    <t>ФБС 9-3-6</t>
  </si>
  <si>
    <t>880*300*580</t>
  </si>
  <si>
    <t>ПК-38-15-8</t>
  </si>
  <si>
    <t>3780*1490*220</t>
  </si>
  <si>
    <t>ФБС 9-4-6</t>
  </si>
  <si>
    <t>880*400*580</t>
  </si>
  <si>
    <t>ПК-40-15-8</t>
  </si>
  <si>
    <t>3980*1490*220</t>
  </si>
  <si>
    <t>ФБС 9-5-6</t>
  </si>
  <si>
    <t>880*500*580</t>
  </si>
  <si>
    <t>ПК-43-15-8</t>
  </si>
  <si>
    <t>4280*1490*220</t>
  </si>
  <si>
    <t>ФБС 9-6-6</t>
  </si>
  <si>
    <t>880*600*580</t>
  </si>
  <si>
    <t>ПК-45-15-8</t>
  </si>
  <si>
    <t>4480*1490*220</t>
  </si>
  <si>
    <t>ФБС 12-3-6</t>
  </si>
  <si>
    <t>1180*300*580</t>
  </si>
  <si>
    <t>ПК-48-15-8</t>
  </si>
  <si>
    <t>4780*1490*220</t>
  </si>
  <si>
    <t>ФБС 12-4-6</t>
  </si>
  <si>
    <t>1180*400*580</t>
  </si>
  <si>
    <t>ПК-51-15-8</t>
  </si>
  <si>
    <t>5080*1490*220</t>
  </si>
  <si>
    <t>ФБС 12-5-6</t>
  </si>
  <si>
    <t>1180*500*580</t>
  </si>
  <si>
    <t>ПК-54-15-8</t>
  </si>
  <si>
    <t>5380*1490*220</t>
  </si>
  <si>
    <t>ФБС 12-6-6</t>
  </si>
  <si>
    <t>1180*600*580</t>
  </si>
  <si>
    <t>ПК-55-15-8</t>
  </si>
  <si>
    <t>5480*1490*220</t>
  </si>
  <si>
    <t>ФБС 24-3-6</t>
  </si>
  <si>
    <t>2380*300*580</t>
  </si>
  <si>
    <t>ПК-58-15-8</t>
  </si>
  <si>
    <t>5780*1490*220</t>
  </si>
  <si>
    <t>ФБС 24-4-6</t>
  </si>
  <si>
    <t>2380*400*580</t>
  </si>
  <si>
    <t>ПК-60-15-8</t>
  </si>
  <si>
    <t>5980*1490*220</t>
  </si>
  <si>
    <t>ФБС 24-5-6</t>
  </si>
  <si>
    <t>2380*500*580</t>
  </si>
  <si>
    <t>ПК-63-15-8</t>
  </si>
  <si>
    <t>6280*1490*220</t>
  </si>
  <si>
    <t>ФБС 24-6-6</t>
  </si>
  <si>
    <t>2380*600*580</t>
  </si>
  <si>
    <t>Перемычки:</t>
  </si>
  <si>
    <t>Ступени и лестничные марши:</t>
  </si>
  <si>
    <t>1ПБ-10-1</t>
  </si>
  <si>
    <t>1030*120*65</t>
  </si>
  <si>
    <t>ЛС-15</t>
  </si>
  <si>
    <t>1500*380*190</t>
  </si>
  <si>
    <t>2ПБ-13-1</t>
  </si>
  <si>
    <t>1290*120*140</t>
  </si>
  <si>
    <t>ЛС-12</t>
  </si>
  <si>
    <t>1200*380*355</t>
  </si>
  <si>
    <t>2ПБ-16-2</t>
  </si>
  <si>
    <t>1550*120*140</t>
  </si>
  <si>
    <t>ЛМ-29-12</t>
  </si>
  <si>
    <t>2900*1200*180</t>
  </si>
  <si>
    <t>2ПБ-19-3</t>
  </si>
  <si>
    <t>1940*120*140</t>
  </si>
  <si>
    <t>ЛМ-19-12</t>
  </si>
  <si>
    <t>1890*1200*180</t>
  </si>
  <si>
    <t>2ПБ-22-3</t>
  </si>
  <si>
    <t>2200*120*140</t>
  </si>
  <si>
    <t>Шахты лифтов:</t>
  </si>
  <si>
    <t>2ПБ-25-3</t>
  </si>
  <si>
    <t>2460*120*140</t>
  </si>
  <si>
    <t>ШЛВ-9-40 пас.вер*</t>
  </si>
  <si>
    <t>1780*1930*960</t>
  </si>
  <si>
    <t>2ПБ-29-4</t>
  </si>
  <si>
    <t>2850*120*140</t>
  </si>
  <si>
    <t>ШЛВ-13-40 пасс.вер*</t>
  </si>
  <si>
    <t>1780*1930*1330</t>
  </si>
  <si>
    <t>3ПБ-16-37</t>
  </si>
  <si>
    <t>1550*120*220</t>
  </si>
  <si>
    <t>ШЛС-28-40 сред пасс</t>
  </si>
  <si>
    <t>1780*1930*2780</t>
  </si>
  <si>
    <t>3ПБ-18-37</t>
  </si>
  <si>
    <t>1810*120*220</t>
  </si>
  <si>
    <t>ШЛН-14-40 нижн.пасс</t>
  </si>
  <si>
    <t>1780*1930*1410</t>
  </si>
  <si>
    <t>5ПБ-18-27</t>
  </si>
  <si>
    <t>1810*250*220</t>
  </si>
  <si>
    <t>ШЛ-50-9 груз.вер*.</t>
  </si>
  <si>
    <t>2860*1905*930</t>
  </si>
  <si>
    <t>5ПБ-25-27</t>
  </si>
  <si>
    <t>2460*250*220</t>
  </si>
  <si>
    <t>ШЛВ-50-14 груз.вер*.</t>
  </si>
  <si>
    <t>2860*1905*1260</t>
  </si>
  <si>
    <t>5ПБ-25-37</t>
  </si>
  <si>
    <t>ШЛ-50-28 груз.сред..</t>
  </si>
  <si>
    <t>2860*1905*2780</t>
  </si>
  <si>
    <t>5ПБ-27-27</t>
  </si>
  <si>
    <t>2720*250*220</t>
  </si>
  <si>
    <t>ШЛС-50-29 груз.сред</t>
  </si>
  <si>
    <t>2860*1905*2930</t>
  </si>
  <si>
    <t>5ПБ-27-37</t>
  </si>
  <si>
    <t>ШЛН-50-15 груз.нижн.</t>
  </si>
  <si>
    <t>2860*1905*1470</t>
  </si>
  <si>
    <t>5ПБ-30-27</t>
  </si>
  <si>
    <t>2980*250*220</t>
  </si>
  <si>
    <t>Конструкции для колодцев</t>
  </si>
  <si>
    <t>5ПБ-31-27</t>
  </si>
  <si>
    <t>3110*250*220</t>
  </si>
  <si>
    <t>канализационных и водопроводных сетей:</t>
  </si>
  <si>
    <t>5ПБ-21-27</t>
  </si>
  <si>
    <t>2070*250*220</t>
  </si>
  <si>
    <t>КЦ-10-10 (кольцо)</t>
  </si>
  <si>
    <t>d=1000</t>
  </si>
  <si>
    <t>Плиты плоские :</t>
  </si>
  <si>
    <t>ПД (дно)</t>
  </si>
  <si>
    <t>1200*1200*100</t>
  </si>
  <si>
    <t>ПТА-16-12-8</t>
  </si>
  <si>
    <t>1580*790*120</t>
  </si>
  <si>
    <t>ПК (крышка)</t>
  </si>
  <si>
    <t>ПТА-18-12-8</t>
  </si>
  <si>
    <t>1800*790*120</t>
  </si>
  <si>
    <t>КС-15-9 (кольцо)</t>
  </si>
  <si>
    <t>d=1500, h=900, а=100</t>
  </si>
  <si>
    <t>ПТА-20-12-8</t>
  </si>
  <si>
    <t>1980*790*120</t>
  </si>
  <si>
    <t>КЦП (крышка)</t>
  </si>
  <si>
    <t>d=1500, а=100</t>
  </si>
  <si>
    <t>ПТА-22-12-8</t>
  </si>
  <si>
    <t>2180*790*120</t>
  </si>
  <si>
    <t>КЦД (дно)</t>
  </si>
  <si>
    <t>d=1500</t>
  </si>
  <si>
    <t>ПТА-24-12-8</t>
  </si>
  <si>
    <t>2380*790*120</t>
  </si>
  <si>
    <t>КС-20-9 (кольцо)</t>
  </si>
  <si>
    <t>d=2000, h=900</t>
  </si>
  <si>
    <t>ПТА-26-12-8</t>
  </si>
  <si>
    <t>2580*790*120</t>
  </si>
  <si>
    <t>КЦП-20 (крышка)</t>
  </si>
  <si>
    <t>d=2000, h=100</t>
  </si>
  <si>
    <t>ПТА-28-12-8</t>
  </si>
  <si>
    <t>2780*790*120</t>
  </si>
  <si>
    <t>КЦД-20 (дно)</t>
  </si>
  <si>
    <t>d=2000, h=120</t>
  </si>
  <si>
    <t>ПТА-30-12-8</t>
  </si>
  <si>
    <t>2980*790*120</t>
  </si>
  <si>
    <t>Плитка мощения:</t>
  </si>
  <si>
    <t>ПТА-32-12-8</t>
  </si>
  <si>
    <t>3180*790*120</t>
  </si>
  <si>
    <t>Пл. мощен.ПЛМ-2</t>
  </si>
  <si>
    <t>500*500*70</t>
  </si>
  <si>
    <t>ПТА-36-12-8</t>
  </si>
  <si>
    <t>3580*790*120</t>
  </si>
  <si>
    <t>Пл. мощен.ПЛМ-1</t>
  </si>
  <si>
    <t>600*600*70</t>
  </si>
  <si>
    <t>ПТА-18-12-6</t>
  </si>
  <si>
    <t>1780*790*120</t>
  </si>
  <si>
    <t>Бортовой рядовой камень:</t>
  </si>
  <si>
    <t>ПТА-20-12-6</t>
  </si>
  <si>
    <t>БР 100-30-15</t>
  </si>
  <si>
    <t>1000*300*150</t>
  </si>
  <si>
    <t>ПТА-22-12-6</t>
  </si>
  <si>
    <t>БР 100-20-8</t>
  </si>
  <si>
    <t>1000*200*80</t>
  </si>
  <si>
    <t>ПТА-24-12-6</t>
  </si>
  <si>
    <t>Лотки:</t>
  </si>
  <si>
    <t>ПТА-26-12-6</t>
  </si>
  <si>
    <t>Л-2-23</t>
  </si>
  <si>
    <t>2300*760*530</t>
  </si>
  <si>
    <t>ПТА-28-12-6</t>
  </si>
  <si>
    <t>Л-5-23</t>
  </si>
  <si>
    <t>2300*1080*680</t>
  </si>
  <si>
    <t>ПТА-30-12-6</t>
  </si>
  <si>
    <t>Л-11-8м</t>
  </si>
  <si>
    <t>4000*1480*700</t>
  </si>
  <si>
    <t>Бетон:</t>
  </si>
  <si>
    <t>Л-11-8/2</t>
  </si>
  <si>
    <t>2000*1480*700</t>
  </si>
  <si>
    <t>М-100</t>
  </si>
  <si>
    <t>Прочие ж/б изделия:</t>
  </si>
  <si>
    <t>М-150</t>
  </si>
  <si>
    <t>ПБА-623</t>
  </si>
  <si>
    <t>6230*800*330</t>
  </si>
  <si>
    <t>М-200</t>
  </si>
  <si>
    <t>Столярные изделия:</t>
  </si>
  <si>
    <t>М-200 F 100 W-6</t>
  </si>
  <si>
    <t>F- моростойкость,</t>
  </si>
  <si>
    <t>оконные блоки</t>
  </si>
  <si>
    <r>
      <t>м</t>
    </r>
    <r>
      <rPr>
        <b/>
        <i/>
        <vertAlign val="superscript"/>
        <sz val="10"/>
        <rFont val="Times New Roman"/>
        <family val="1"/>
        <charset val="204"/>
      </rPr>
      <t>2</t>
    </r>
  </si>
  <si>
    <t>М-250</t>
  </si>
  <si>
    <t>W - водонепроницаемость</t>
  </si>
  <si>
    <t>ОДСП 15-6</t>
  </si>
  <si>
    <t>1460*600*88</t>
  </si>
  <si>
    <t>М-300</t>
  </si>
  <si>
    <t>ОДСП 15-21</t>
  </si>
  <si>
    <t>1460*2070*88</t>
  </si>
  <si>
    <t>М-300 F 50  W-6</t>
  </si>
  <si>
    <t>ОДСП 18-9</t>
  </si>
  <si>
    <t>1760*870*88</t>
  </si>
  <si>
    <t>М-300 F 50  W-8</t>
  </si>
  <si>
    <t>ОДСП 15-7,6</t>
  </si>
  <si>
    <t>1460*760*88</t>
  </si>
  <si>
    <t>М-350</t>
  </si>
  <si>
    <t>ОДСП 15-13,6</t>
  </si>
  <si>
    <t>1460*1320*88</t>
  </si>
  <si>
    <t>Пескобетон:</t>
  </si>
  <si>
    <t>ОДСП 15-13,5</t>
  </si>
  <si>
    <t>ОДСП 9-18</t>
  </si>
  <si>
    <t>860*1760*88</t>
  </si>
  <si>
    <t>БДСП 22-7,5</t>
  </si>
  <si>
    <t>2175*720*88</t>
  </si>
  <si>
    <t>дверные блоки клееные</t>
  </si>
  <si>
    <t>ДГ-21-7кл</t>
  </si>
  <si>
    <t>2071*670*74</t>
  </si>
  <si>
    <t>Раствор:</t>
  </si>
  <si>
    <t>ДГ-21-9кл</t>
  </si>
  <si>
    <t>2071*870*74</t>
  </si>
  <si>
    <t>М-25</t>
  </si>
  <si>
    <t>ДУ-21-9кл</t>
  </si>
  <si>
    <t>2071*870*94</t>
  </si>
  <si>
    <t>М-50</t>
  </si>
  <si>
    <t>ДО-21-9кл</t>
  </si>
  <si>
    <t>М-75</t>
  </si>
  <si>
    <t>ДО-21-13кл</t>
  </si>
  <si>
    <t>2071*1272*74</t>
  </si>
  <si>
    <t>Плиты дорожных покрытий:</t>
  </si>
  <si>
    <t>ДС-19-9кл</t>
  </si>
  <si>
    <t>1885*884*94</t>
  </si>
  <si>
    <t>ПАГ-14</t>
  </si>
  <si>
    <t>6000*2000*140</t>
  </si>
  <si>
    <t>ДН-21-13кл</t>
  </si>
  <si>
    <t>2085*1274*94</t>
  </si>
  <si>
    <t>ПДН</t>
  </si>
  <si>
    <t>ДС-21-9кл</t>
  </si>
  <si>
    <t>2085*884*94</t>
  </si>
  <si>
    <t>Плита ребр. 3ПВ-6-7-</t>
  </si>
  <si>
    <t>ДС-21-13кл</t>
  </si>
  <si>
    <t>АтV-6*8</t>
  </si>
  <si>
    <t>5980*2980*300</t>
  </si>
  <si>
    <t>ДЛ-10-10</t>
  </si>
  <si>
    <t>985*984*112</t>
  </si>
  <si>
    <t>Плиты ограждения:</t>
  </si>
  <si>
    <t xml:space="preserve">ЗП-1 </t>
  </si>
  <si>
    <t>2820*2200</t>
  </si>
  <si>
    <t>ФЗ-1 фундам.забора</t>
  </si>
  <si>
    <t>700*860*450</t>
  </si>
  <si>
    <t>Справочно:</t>
  </si>
  <si>
    <t>Длина L, мм</t>
  </si>
  <si>
    <t>Ширина b, мм</t>
  </si>
  <si>
    <t>Высота h,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</si>
</sst>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23" x14ac:knownFonts="1">
    <font>
      <sz val="10"/>
      <name val="Arial"/>
    </font>
    <font>
      <b/>
      <sz val="12"/>
      <name val="Times New Roman"/>
      <family val="1"/>
      <charset val="204"/>
    </font>
    <font>
      <u/>
      <sz val="10"/>
      <color indexed="12"/>
      <name val="Arial"/>
      <family val="2"/>
      <charset val="204"/>
    </font>
    <font>
      <b/>
      <u/>
      <sz val="12"/>
      <color indexed="12"/>
      <name val="Times New Roman"/>
      <family val="1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u/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.5"/>
      <color indexed="57"/>
      <name val="Arial"/>
      <family val="2"/>
      <charset val="204"/>
    </font>
    <font>
      <vertAlign val="superscript"/>
      <sz val="7"/>
      <name val="Arial"/>
      <family val="2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0"/>
      <name val="Arial Cyr"/>
      <family val="2"/>
      <charset val="204"/>
    </font>
    <font>
      <b/>
      <i/>
      <sz val="11"/>
      <name val="Times New Roman"/>
      <family val="1"/>
      <charset val="204"/>
    </font>
    <font>
      <b/>
      <i/>
      <vertAlign val="superscript"/>
      <sz val="1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0"/>
      <name val="Arial"/>
      <family val="2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12"/>
      <color rgb="FFFF0000"/>
      <name val="Times New Roman"/>
      <family val="1"/>
      <charset val="204"/>
    </font>
    <font>
      <sz val="10"/>
      <color rgb="FFFF0000"/>
      <name val="Arial"/>
      <family val="2"/>
      <charset val="204"/>
    </font>
    <font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3" fillId="0" borderId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1" applyFont="1" applyAlignment="1" applyProtection="1"/>
    <xf numFmtId="164" fontId="0" fillId="0" borderId="0" xfId="0" applyNumberFormat="1"/>
    <xf numFmtId="0" fontId="4" fillId="0" borderId="0" xfId="0" applyFont="1"/>
    <xf numFmtId="2" fontId="4" fillId="0" borderId="0" xfId="0" applyNumberFormat="1" applyFont="1"/>
    <xf numFmtId="0" fontId="5" fillId="0" borderId="0" xfId="0" applyFont="1" applyAlignment="1">
      <alignment horizontal="center"/>
    </xf>
    <xf numFmtId="0" fontId="4" fillId="0" borderId="0" xfId="0" applyFont="1" applyAlignment="1"/>
    <xf numFmtId="0" fontId="6" fillId="0" borderId="0" xfId="1" applyFont="1" applyAlignment="1" applyProtection="1"/>
    <xf numFmtId="0" fontId="0" fillId="0" borderId="0" xfId="0" applyFill="1"/>
    <xf numFmtId="0" fontId="7" fillId="0" borderId="0" xfId="0" applyFont="1"/>
    <xf numFmtId="0" fontId="8" fillId="0" borderId="0" xfId="0" applyFont="1" applyAlignment="1"/>
    <xf numFmtId="0" fontId="0" fillId="0" borderId="0" xfId="0" applyFill="1" applyAlignment="1">
      <alignment wrapText="1"/>
    </xf>
    <xf numFmtId="0" fontId="9" fillId="0" borderId="0" xfId="0" applyFont="1" applyFill="1" applyAlignment="1">
      <alignment horizontal="center"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right" wrapText="1"/>
    </xf>
    <xf numFmtId="0" fontId="10" fillId="0" borderId="0" xfId="0" applyFont="1" applyFill="1" applyAlignment="1">
      <alignment horizontal="right" wrapText="1"/>
    </xf>
    <xf numFmtId="0" fontId="11" fillId="0" borderId="1" xfId="0" applyFont="1" applyBorder="1" applyAlignment="1">
      <alignment wrapText="1"/>
    </xf>
    <xf numFmtId="0" fontId="11" fillId="0" borderId="2" xfId="0" applyFont="1" applyBorder="1" applyAlignment="1">
      <alignment wrapText="1"/>
    </xf>
    <xf numFmtId="0" fontId="12" fillId="2" borderId="3" xfId="0" applyFont="1" applyFill="1" applyBorder="1" applyAlignment="1">
      <alignment horizontal="center" wrapText="1"/>
    </xf>
    <xf numFmtId="0" fontId="12" fillId="2" borderId="4" xfId="0" applyFont="1" applyFill="1" applyBorder="1" applyAlignment="1">
      <alignment horizontal="center" wrapText="1"/>
    </xf>
    <xf numFmtId="0" fontId="12" fillId="2" borderId="5" xfId="0" applyFont="1" applyFill="1" applyBorder="1" applyAlignment="1">
      <alignment horizontal="center" wrapText="1"/>
    </xf>
    <xf numFmtId="0" fontId="12" fillId="2" borderId="3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10" fillId="0" borderId="0" xfId="0" applyFont="1" applyFill="1" applyAlignment="1">
      <alignment horizontal="right" wrapText="1"/>
    </xf>
    <xf numFmtId="0" fontId="11" fillId="0" borderId="6" xfId="0" applyFont="1" applyBorder="1"/>
    <xf numFmtId="0" fontId="11" fillId="0" borderId="6" xfId="0" applyFont="1" applyBorder="1" applyAlignment="1">
      <alignment wrapText="1"/>
    </xf>
    <xf numFmtId="2" fontId="11" fillId="0" borderId="6" xfId="0" applyNumberFormat="1" applyFont="1" applyBorder="1"/>
    <xf numFmtId="3" fontId="11" fillId="0" borderId="6" xfId="0" applyNumberFormat="1" applyFont="1" applyBorder="1"/>
    <xf numFmtId="0" fontId="11" fillId="0" borderId="2" xfId="0" applyFont="1" applyBorder="1"/>
    <xf numFmtId="2" fontId="11" fillId="0" borderId="2" xfId="0" applyNumberFormat="1" applyFont="1" applyBorder="1"/>
    <xf numFmtId="3" fontId="11" fillId="0" borderId="2" xfId="0" applyNumberFormat="1" applyFont="1" applyBorder="1"/>
    <xf numFmtId="0" fontId="11" fillId="0" borderId="2" xfId="0" applyFont="1" applyFill="1" applyBorder="1"/>
    <xf numFmtId="0" fontId="11" fillId="0" borderId="2" xfId="0" applyFont="1" applyFill="1" applyBorder="1" applyAlignment="1">
      <alignment wrapText="1"/>
    </xf>
    <xf numFmtId="3" fontId="11" fillId="0" borderId="2" xfId="2" applyNumberFormat="1" applyFont="1" applyBorder="1"/>
    <xf numFmtId="2" fontId="11" fillId="0" borderId="2" xfId="0" applyNumberFormat="1" applyFont="1" applyFill="1" applyBorder="1"/>
    <xf numFmtId="0" fontId="12" fillId="2" borderId="7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165" fontId="11" fillId="0" borderId="2" xfId="0" applyNumberFormat="1" applyFont="1" applyBorder="1"/>
    <xf numFmtId="0" fontId="7" fillId="0" borderId="0" xfId="0" applyFont="1" applyBorder="1"/>
    <xf numFmtId="3" fontId="11" fillId="0" borderId="0" xfId="0" applyNumberFormat="1" applyFont="1" applyBorder="1"/>
    <xf numFmtId="0" fontId="12" fillId="2" borderId="2" xfId="0" applyFont="1" applyFill="1" applyBorder="1" applyAlignment="1">
      <alignment horizontal="center"/>
    </xf>
    <xf numFmtId="0" fontId="11" fillId="0" borderId="6" xfId="0" applyFont="1" applyFill="1" applyBorder="1"/>
    <xf numFmtId="165" fontId="11" fillId="0" borderId="6" xfId="0" applyNumberFormat="1" applyFont="1" applyFill="1" applyBorder="1"/>
    <xf numFmtId="165" fontId="11" fillId="0" borderId="2" xfId="0" applyNumberFormat="1" applyFont="1" applyFill="1" applyBorder="1"/>
    <xf numFmtId="0" fontId="0" fillId="0" borderId="0" xfId="0" applyBorder="1"/>
    <xf numFmtId="0" fontId="7" fillId="0" borderId="0" xfId="0" applyFont="1" applyFill="1" applyBorder="1"/>
    <xf numFmtId="1" fontId="7" fillId="0" borderId="0" xfId="0" applyNumberFormat="1" applyFont="1" applyBorder="1"/>
    <xf numFmtId="0" fontId="7" fillId="0" borderId="2" xfId="0" applyFont="1" applyBorder="1"/>
    <xf numFmtId="0" fontId="7" fillId="0" borderId="2" xfId="0" applyFont="1" applyFill="1" applyBorder="1"/>
    <xf numFmtId="0" fontId="11" fillId="0" borderId="2" xfId="2" applyFont="1" applyBorder="1"/>
    <xf numFmtId="0" fontId="7" fillId="2" borderId="2" xfId="0" applyFont="1" applyFill="1" applyBorder="1"/>
    <xf numFmtId="0" fontId="12" fillId="2" borderId="4" xfId="0" applyFont="1" applyFill="1" applyBorder="1" applyAlignment="1"/>
    <xf numFmtId="0" fontId="14" fillId="2" borderId="9" xfId="0" applyFont="1" applyFill="1" applyBorder="1" applyAlignment="1">
      <alignment horizontal="right"/>
    </xf>
    <xf numFmtId="0" fontId="11" fillId="0" borderId="2" xfId="2" applyFont="1" applyFill="1" applyBorder="1"/>
    <xf numFmtId="165" fontId="11" fillId="0" borderId="2" xfId="2" applyNumberFormat="1" applyFont="1" applyFill="1" applyBorder="1"/>
    <xf numFmtId="3" fontId="11" fillId="0" borderId="2" xfId="2" applyNumberFormat="1" applyFont="1" applyFill="1" applyBorder="1"/>
    <xf numFmtId="2" fontId="11" fillId="0" borderId="2" xfId="2" applyNumberFormat="1" applyFont="1" applyFill="1" applyBorder="1"/>
    <xf numFmtId="0" fontId="11" fillId="0" borderId="0" xfId="0" applyFont="1" applyFill="1"/>
    <xf numFmtId="0" fontId="11" fillId="0" borderId="1" xfId="2" applyFont="1" applyFill="1" applyBorder="1"/>
    <xf numFmtId="0" fontId="11" fillId="0" borderId="1" xfId="0" applyFont="1" applyFill="1" applyBorder="1"/>
    <xf numFmtId="0" fontId="14" fillId="2" borderId="4" xfId="0" applyFont="1" applyFill="1" applyBorder="1" applyAlignment="1">
      <alignment horizontal="left"/>
    </xf>
    <xf numFmtId="0" fontId="14" fillId="2" borderId="10" xfId="0" applyFont="1" applyFill="1" applyBorder="1" applyAlignment="1">
      <alignment horizontal="center"/>
    </xf>
    <xf numFmtId="1" fontId="7" fillId="2" borderId="2" xfId="0" applyNumberFormat="1" applyFont="1" applyFill="1" applyBorder="1"/>
    <xf numFmtId="0" fontId="16" fillId="0" borderId="2" xfId="0" applyFont="1" applyFill="1" applyBorder="1" applyAlignment="1"/>
    <xf numFmtId="0" fontId="11" fillId="0" borderId="2" xfId="0" applyFont="1" applyBorder="1" applyAlignment="1">
      <alignment horizontal="right"/>
    </xf>
    <xf numFmtId="0" fontId="7" fillId="0" borderId="0" xfId="2" applyFont="1" applyFill="1" applyBorder="1"/>
    <xf numFmtId="2" fontId="7" fillId="0" borderId="0" xfId="2" applyNumberFormat="1" applyFont="1" applyFill="1" applyBorder="1"/>
    <xf numFmtId="165" fontId="7" fillId="0" borderId="0" xfId="2" applyNumberFormat="1" applyFont="1" applyFill="1" applyBorder="1"/>
    <xf numFmtId="0" fontId="17" fillId="0" borderId="0" xfId="0" applyFont="1"/>
    <xf numFmtId="0" fontId="20" fillId="0" borderId="0" xfId="0" applyFont="1" applyFill="1" applyAlignment="1"/>
    <xf numFmtId="0" fontId="21" fillId="0" borderId="0" xfId="0" applyFont="1" applyFill="1"/>
    <xf numFmtId="0" fontId="21" fillId="0" borderId="0" xfId="0" applyFont="1"/>
    <xf numFmtId="0" fontId="22" fillId="0" borderId="0" xfId="0" applyFont="1"/>
    <xf numFmtId="2" fontId="22" fillId="0" borderId="0" xfId="0" applyNumberFormat="1" applyFont="1"/>
    <xf numFmtId="0" fontId="8" fillId="0" borderId="0" xfId="0" applyFont="1" applyAlignment="1">
      <alignment horizontal="right"/>
    </xf>
    <xf numFmtId="0" fontId="11" fillId="3" borderId="2" xfId="0" applyFont="1" applyFill="1" applyBorder="1"/>
  </cellXfs>
  <cellStyles count="3">
    <cellStyle name="Гиперссылка" xfId="1" builtinId="8"/>
    <cellStyle name="Обычный" xfId="0" builtinId="0"/>
    <cellStyle name="Обычный_с 01.04.12 дейстдля приемно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0</xdr:rowOff>
    </xdr:from>
    <xdr:to>
      <xdr:col>7</xdr:col>
      <xdr:colOff>1057275</xdr:colOff>
      <xdr:row>14</xdr:row>
      <xdr:rowOff>123825</xdr:rowOff>
    </xdr:to>
    <xdr:pic>
      <xdr:nvPicPr>
        <xdr:cNvPr id="2" name="Picture 14" descr="ZSGB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0"/>
          <a:ext cx="5572125" cy="2695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zsgb6@yandex.ru" TargetMode="External"/><Relationship Id="rId1" Type="http://schemas.openxmlformats.org/officeDocument/2006/relationships/hyperlink" Target="http://www.zsgb6.ru/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4:W150"/>
  <sheetViews>
    <sheetView tabSelected="1" view="pageBreakPreview" zoomScaleNormal="100" workbookViewId="0">
      <pane xSplit="1" ySplit="29" topLeftCell="B84" activePane="bottomRight" state="frozen"/>
      <selection activeCell="C40" sqref="C40"/>
      <selection pane="topRight" activeCell="C40" sqref="C40"/>
      <selection pane="bottomLeft" activeCell="C40" sqref="C40"/>
      <selection pane="bottomRight" activeCell="J29" sqref="J29"/>
    </sheetView>
  </sheetViews>
  <sheetFormatPr defaultRowHeight="12.75" x14ac:dyDescent="0.2"/>
  <cols>
    <col min="1" max="1" width="4.42578125" customWidth="1"/>
    <col min="2" max="2" width="20.42578125" customWidth="1"/>
    <col min="3" max="3" width="23.42578125" customWidth="1"/>
    <col min="4" max="4" width="8.85546875" customWidth="1"/>
    <col min="5" max="5" width="10.28515625" customWidth="1"/>
    <col min="6" max="6" width="1.140625" customWidth="1"/>
    <col min="7" max="7" width="4.140625" customWidth="1"/>
    <col min="8" max="8" width="21" customWidth="1"/>
    <col min="9" max="9" width="23.28515625" customWidth="1"/>
    <col min="10" max="10" width="11.5703125" customWidth="1"/>
    <col min="11" max="12" width="9.85546875" customWidth="1"/>
  </cols>
  <sheetData>
    <row r="4" spans="2:12" ht="15.75" x14ac:dyDescent="0.25">
      <c r="I4" s="1" t="s">
        <v>0</v>
      </c>
    </row>
    <row r="6" spans="2:12" ht="15.75" x14ac:dyDescent="0.25">
      <c r="I6" s="2" t="s">
        <v>1</v>
      </c>
    </row>
    <row r="7" spans="2:12" ht="15.75" x14ac:dyDescent="0.25">
      <c r="I7" s="1" t="s">
        <v>2</v>
      </c>
    </row>
    <row r="8" spans="2:12" ht="15.75" x14ac:dyDescent="0.25">
      <c r="I8" s="3" t="s">
        <v>3</v>
      </c>
    </row>
    <row r="9" spans="2:12" ht="15.75" x14ac:dyDescent="0.25">
      <c r="I9" s="3" t="s">
        <v>4</v>
      </c>
    </row>
    <row r="11" spans="2:12" ht="15.75" x14ac:dyDescent="0.25">
      <c r="I11" s="1" t="s">
        <v>5</v>
      </c>
    </row>
    <row r="12" spans="2:12" ht="15.75" x14ac:dyDescent="0.25">
      <c r="I12" s="1" t="s">
        <v>6</v>
      </c>
    </row>
    <row r="13" spans="2:12" ht="15.75" x14ac:dyDescent="0.25">
      <c r="I13" s="1" t="s">
        <v>7</v>
      </c>
    </row>
    <row r="15" spans="2:12" x14ac:dyDescent="0.2">
      <c r="K15" s="4"/>
    </row>
    <row r="16" spans="2:12" x14ac:dyDescent="0.2">
      <c r="B16" s="5"/>
      <c r="C16" s="5"/>
      <c r="D16" s="5"/>
      <c r="E16" s="5"/>
      <c r="F16" s="5"/>
      <c r="G16" s="5"/>
      <c r="H16" s="5"/>
      <c r="I16" s="5"/>
      <c r="J16" s="5"/>
      <c r="K16" s="6"/>
      <c r="L16" s="5"/>
    </row>
    <row r="17" spans="1:23" ht="18.75" x14ac:dyDescent="0.3">
      <c r="B17" s="7" t="s">
        <v>8</v>
      </c>
      <c r="C17" s="7"/>
      <c r="D17" s="7"/>
      <c r="E17" s="7"/>
      <c r="F17" s="7"/>
      <c r="G17" s="7"/>
      <c r="H17" s="7"/>
      <c r="I17" s="7"/>
      <c r="J17" s="5"/>
      <c r="K17" s="5"/>
      <c r="L17" s="5"/>
    </row>
    <row r="18" spans="1:23" hidden="1" x14ac:dyDescent="0.2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23" hidden="1" x14ac:dyDescent="0.2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23" hidden="1" x14ac:dyDescent="0.2">
      <c r="B20" s="8"/>
      <c r="C20" s="8"/>
      <c r="D20" s="8"/>
      <c r="E20" s="8"/>
      <c r="F20" s="8"/>
      <c r="G20" s="8"/>
      <c r="H20" s="8"/>
      <c r="I20" s="8"/>
      <c r="J20" s="8"/>
      <c r="K20" s="8"/>
      <c r="L20" s="5"/>
    </row>
    <row r="21" spans="1:23" hidden="1" x14ac:dyDescent="0.2">
      <c r="B21" s="5"/>
      <c r="C21" s="5"/>
      <c r="D21" s="5"/>
      <c r="E21" s="5"/>
      <c r="F21" s="5"/>
      <c r="G21" s="5"/>
      <c r="H21" s="5"/>
      <c r="I21" s="5"/>
      <c r="J21" s="5"/>
      <c r="K21" s="9"/>
      <c r="L21" s="5"/>
    </row>
    <row r="22" spans="1:23" hidden="1" x14ac:dyDescent="0.2">
      <c r="B22" s="5"/>
      <c r="C22" s="5"/>
      <c r="D22" s="5"/>
      <c r="E22" s="5"/>
      <c r="F22" s="5"/>
      <c r="G22" s="5"/>
      <c r="H22" s="5"/>
      <c r="I22" s="5"/>
      <c r="J22" s="5"/>
      <c r="K22" s="9"/>
      <c r="L22" s="5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</row>
    <row r="23" spans="1:23" ht="15" hidden="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5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ht="18" customHeight="1" x14ac:dyDescent="0.25">
      <c r="A24" s="11"/>
      <c r="B24" s="73"/>
      <c r="C24" s="73"/>
      <c r="D24" s="73"/>
      <c r="E24" s="74"/>
      <c r="F24" s="75"/>
      <c r="G24" s="75"/>
      <c r="H24" s="75"/>
      <c r="I24" s="78" t="s">
        <v>9</v>
      </c>
      <c r="J24" s="11"/>
      <c r="K24" s="12" t="s">
        <v>10</v>
      </c>
      <c r="L24" s="75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 ht="15" x14ac:dyDescent="0.25">
      <c r="A25" s="11"/>
      <c r="B25" s="76"/>
      <c r="C25" s="76"/>
      <c r="D25" s="77"/>
      <c r="E25" s="76"/>
      <c r="F25" s="76"/>
      <c r="G25" s="76"/>
      <c r="H25" s="76"/>
      <c r="I25" s="76"/>
      <c r="J25" s="76"/>
      <c r="K25" s="76"/>
      <c r="L25" s="75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spans="1:23" ht="15" hidden="1" customHeight="1" x14ac:dyDescent="0.25">
      <c r="A26" s="11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5"/>
      <c r="M26" s="14"/>
      <c r="N26" s="13"/>
      <c r="O26" s="14"/>
      <c r="P26" s="13"/>
      <c r="Q26" s="14"/>
      <c r="R26" s="13"/>
      <c r="S26" s="14"/>
      <c r="T26" s="13"/>
      <c r="U26" s="14"/>
      <c r="V26" s="13"/>
      <c r="W26" s="14"/>
    </row>
    <row r="27" spans="1:23" ht="15" hidden="1" customHeight="1" x14ac:dyDescent="0.25">
      <c r="A27" s="11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5"/>
      <c r="M27" s="16"/>
      <c r="N27" s="15"/>
      <c r="O27" s="16"/>
      <c r="P27" s="15"/>
      <c r="Q27" s="16"/>
      <c r="R27" s="15"/>
      <c r="S27" s="16"/>
      <c r="T27" s="15"/>
      <c r="U27" s="17"/>
      <c r="V27" s="15"/>
      <c r="W27" s="17"/>
    </row>
    <row r="28" spans="1:23" ht="13.5" customHeight="1" x14ac:dyDescent="0.25">
      <c r="A28" s="11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5"/>
      <c r="M28" s="16"/>
      <c r="N28" s="15"/>
      <c r="O28" s="16"/>
      <c r="P28" s="15"/>
      <c r="Q28" s="16"/>
      <c r="R28" s="15"/>
      <c r="S28" s="16"/>
      <c r="T28" s="15"/>
      <c r="U28" s="17"/>
      <c r="V28" s="15"/>
      <c r="W28" s="17"/>
    </row>
    <row r="29" spans="1:23" ht="31.5" customHeight="1" x14ac:dyDescent="0.25">
      <c r="A29" s="18" t="s">
        <v>11</v>
      </c>
      <c r="B29" s="19" t="s">
        <v>12</v>
      </c>
      <c r="C29" s="19" t="s">
        <v>13</v>
      </c>
      <c r="D29" s="19" t="s">
        <v>15</v>
      </c>
      <c r="E29" s="19" t="s">
        <v>16</v>
      </c>
      <c r="F29" s="11"/>
      <c r="G29" s="19" t="s">
        <v>11</v>
      </c>
      <c r="H29" s="19" t="s">
        <v>12</v>
      </c>
      <c r="I29" s="19" t="s">
        <v>13</v>
      </c>
      <c r="J29" s="19" t="s">
        <v>14</v>
      </c>
      <c r="K29" s="19" t="s">
        <v>15</v>
      </c>
      <c r="L29" s="19" t="s">
        <v>16</v>
      </c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23" ht="16.5" customHeight="1" x14ac:dyDescent="0.35">
      <c r="A30" s="20" t="s">
        <v>17</v>
      </c>
      <c r="B30" s="21"/>
      <c r="C30" s="21"/>
      <c r="D30" s="21"/>
      <c r="E30" s="22"/>
      <c r="F30" s="11"/>
      <c r="G30" s="23" t="s">
        <v>18</v>
      </c>
      <c r="H30" s="24"/>
      <c r="I30" s="24"/>
      <c r="J30" s="24"/>
      <c r="K30" s="24"/>
      <c r="L30" s="25"/>
      <c r="M30" s="16"/>
      <c r="N30" s="13"/>
      <c r="O30" s="16"/>
      <c r="P30" s="13"/>
      <c r="Q30" s="16"/>
      <c r="R30" s="13"/>
      <c r="S30" s="16"/>
      <c r="T30" s="13"/>
      <c r="U30" s="26"/>
      <c r="V30" s="13"/>
      <c r="W30" s="26"/>
    </row>
    <row r="31" spans="1:23" ht="14.25" customHeight="1" x14ac:dyDescent="0.25">
      <c r="A31" s="27">
        <v>1</v>
      </c>
      <c r="B31" s="27" t="s">
        <v>19</v>
      </c>
      <c r="C31" s="28" t="s">
        <v>20</v>
      </c>
      <c r="D31" s="29">
        <v>0.71</v>
      </c>
      <c r="E31" s="33">
        <v>9026.6768379801724</v>
      </c>
      <c r="F31" s="11"/>
      <c r="G31" s="27">
        <v>49</v>
      </c>
      <c r="H31" s="27" t="s">
        <v>21</v>
      </c>
      <c r="I31" s="27" t="s">
        <v>22</v>
      </c>
      <c r="J31" s="27">
        <v>0.28000000000000003</v>
      </c>
      <c r="K31" s="29">
        <v>0.28000000000000003</v>
      </c>
      <c r="L31" s="30">
        <v>6157.3390201529292</v>
      </c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</row>
    <row r="32" spans="1:23" ht="15.75" x14ac:dyDescent="0.25">
      <c r="A32" s="31">
        <v>2</v>
      </c>
      <c r="B32" s="31" t="s">
        <v>23</v>
      </c>
      <c r="C32" s="19" t="s">
        <v>24</v>
      </c>
      <c r="D32" s="32">
        <f>3.58*0.99*0.22</f>
        <v>0.77972399999999997</v>
      </c>
      <c r="E32" s="33">
        <v>9816.2964907456189</v>
      </c>
      <c r="F32" s="11"/>
      <c r="G32" s="31">
        <v>50</v>
      </c>
      <c r="H32" s="31" t="s">
        <v>25</v>
      </c>
      <c r="I32" s="31" t="s">
        <v>26</v>
      </c>
      <c r="J32" s="31">
        <v>0.372</v>
      </c>
      <c r="K32" s="31">
        <v>0.37</v>
      </c>
      <c r="L32" s="33">
        <v>7987.5980120231525</v>
      </c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</row>
    <row r="33" spans="1:23" ht="15.75" x14ac:dyDescent="0.25">
      <c r="A33" s="31">
        <v>3</v>
      </c>
      <c r="B33" s="31" t="s">
        <v>27</v>
      </c>
      <c r="C33" s="19" t="s">
        <v>28</v>
      </c>
      <c r="D33" s="32">
        <v>0.91</v>
      </c>
      <c r="E33" s="33">
        <v>11645.663760817122</v>
      </c>
      <c r="F33" s="11"/>
      <c r="G33" s="31">
        <v>51</v>
      </c>
      <c r="H33" s="34" t="s">
        <v>29</v>
      </c>
      <c r="I33" s="34" t="s">
        <v>26</v>
      </c>
      <c r="J33" s="34">
        <v>0.37</v>
      </c>
      <c r="K33" s="34">
        <v>0.37</v>
      </c>
      <c r="L33" s="33">
        <v>8469.1277833312761</v>
      </c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</row>
    <row r="34" spans="1:23" ht="15.75" x14ac:dyDescent="0.25">
      <c r="A34" s="31">
        <v>4</v>
      </c>
      <c r="B34" s="31" t="s">
        <v>30</v>
      </c>
      <c r="C34" s="19" t="s">
        <v>31</v>
      </c>
      <c r="D34" s="32">
        <v>0.96</v>
      </c>
      <c r="E34" s="33">
        <v>13099.839084077719</v>
      </c>
      <c r="F34" s="11"/>
      <c r="G34" s="31">
        <v>52</v>
      </c>
      <c r="H34" s="31" t="s">
        <v>32</v>
      </c>
      <c r="I34" s="31" t="s">
        <v>33</v>
      </c>
      <c r="J34" s="31">
        <v>0.46</v>
      </c>
      <c r="K34" s="31">
        <v>0.46</v>
      </c>
      <c r="L34" s="33">
        <v>9635.0540351560321</v>
      </c>
    </row>
    <row r="35" spans="1:23" ht="15.75" x14ac:dyDescent="0.25">
      <c r="A35" s="31">
        <v>5</v>
      </c>
      <c r="B35" s="31" t="s">
        <v>34</v>
      </c>
      <c r="C35" s="19" t="s">
        <v>35</v>
      </c>
      <c r="D35" s="32">
        <v>1.05</v>
      </c>
      <c r="E35" s="33">
        <v>13178.310602364969</v>
      </c>
      <c r="F35" s="11"/>
      <c r="G35" s="31">
        <v>53</v>
      </c>
      <c r="H35" s="31" t="s">
        <v>36</v>
      </c>
      <c r="I35" s="31" t="s">
        <v>37</v>
      </c>
      <c r="J35" s="31">
        <v>0.55200000000000005</v>
      </c>
      <c r="K35" s="31">
        <v>0.55000000000000004</v>
      </c>
      <c r="L35" s="33">
        <v>11293.656580772898</v>
      </c>
    </row>
    <row r="36" spans="1:23" ht="15.75" x14ac:dyDescent="0.25">
      <c r="A36" s="31">
        <v>6</v>
      </c>
      <c r="B36" s="31" t="s">
        <v>38</v>
      </c>
      <c r="C36" s="19" t="s">
        <v>39</v>
      </c>
      <c r="D36" s="32">
        <v>1.1000000000000001</v>
      </c>
      <c r="E36" s="33">
        <v>13931.146730933267</v>
      </c>
      <c r="F36" s="11"/>
      <c r="G36" s="31">
        <v>54</v>
      </c>
      <c r="H36" s="31" t="s">
        <v>40</v>
      </c>
      <c r="I36" s="31" t="s">
        <v>37</v>
      </c>
      <c r="J36" s="31">
        <v>0.54</v>
      </c>
      <c r="K36" s="31">
        <v>0.55000000000000004</v>
      </c>
      <c r="L36" s="33">
        <v>11973.59445229594</v>
      </c>
    </row>
    <row r="37" spans="1:23" ht="15.75" x14ac:dyDescent="0.25">
      <c r="A37" s="31">
        <v>7</v>
      </c>
      <c r="B37" s="31" t="s">
        <v>41</v>
      </c>
      <c r="C37" s="19" t="s">
        <v>42</v>
      </c>
      <c r="D37" s="32">
        <f>5.38*0.99*0.22</f>
        <v>1.171764</v>
      </c>
      <c r="E37" s="33">
        <v>14995.416697704086</v>
      </c>
      <c r="F37" s="11"/>
      <c r="G37" s="31">
        <v>55</v>
      </c>
      <c r="H37" s="31" t="s">
        <v>43</v>
      </c>
      <c r="I37" s="31" t="s">
        <v>37</v>
      </c>
      <c r="J37" s="31">
        <v>0.55200000000000005</v>
      </c>
      <c r="K37" s="31">
        <v>0.55000000000000004</v>
      </c>
      <c r="L37" s="33">
        <v>12615.634147373434</v>
      </c>
    </row>
    <row r="38" spans="1:23" ht="15.75" x14ac:dyDescent="0.25">
      <c r="A38" s="31">
        <v>8</v>
      </c>
      <c r="B38" s="31" t="s">
        <v>44</v>
      </c>
      <c r="C38" s="19" t="s">
        <v>45</v>
      </c>
      <c r="D38" s="32">
        <f>5.68*0.99*0.22</f>
        <v>1.237104</v>
      </c>
      <c r="E38" s="33">
        <v>16768.015000000003</v>
      </c>
      <c r="F38" s="11"/>
      <c r="G38" s="31">
        <v>56</v>
      </c>
      <c r="H38" s="31" t="s">
        <v>46</v>
      </c>
      <c r="I38" s="31" t="s">
        <v>47</v>
      </c>
      <c r="J38" s="31">
        <v>0.64</v>
      </c>
      <c r="K38" s="31">
        <v>0.64</v>
      </c>
      <c r="L38" s="33">
        <v>14247.485039028736</v>
      </c>
    </row>
    <row r="39" spans="1:23" ht="15.75" x14ac:dyDescent="0.25">
      <c r="A39" s="31">
        <v>9</v>
      </c>
      <c r="B39" s="31" t="s">
        <v>48</v>
      </c>
      <c r="C39" s="19" t="s">
        <v>49</v>
      </c>
      <c r="D39" s="32">
        <v>1.27</v>
      </c>
      <c r="E39" s="33">
        <v>17020.962763493717</v>
      </c>
      <c r="F39" s="11"/>
      <c r="G39" s="31">
        <v>57</v>
      </c>
      <c r="H39" s="31" t="s">
        <v>50</v>
      </c>
      <c r="I39" s="31" t="s">
        <v>47</v>
      </c>
      <c r="J39" s="31">
        <v>0.64</v>
      </c>
      <c r="K39" s="31">
        <v>0.64</v>
      </c>
      <c r="L39" s="33">
        <v>15079.015616333969</v>
      </c>
    </row>
    <row r="40" spans="1:23" ht="15.75" x14ac:dyDescent="0.25">
      <c r="A40" s="31">
        <v>10</v>
      </c>
      <c r="B40" s="31" t="s">
        <v>51</v>
      </c>
      <c r="C40" s="19" t="s">
        <v>52</v>
      </c>
      <c r="D40" s="32">
        <f>5.98*0.99*0.22</f>
        <v>1.3024440000000002</v>
      </c>
      <c r="E40" s="33">
        <v>17423.076660000002</v>
      </c>
      <c r="F40" s="11"/>
      <c r="G40" s="31">
        <v>58</v>
      </c>
      <c r="H40" s="31" t="s">
        <v>53</v>
      </c>
      <c r="I40" s="31" t="s">
        <v>47</v>
      </c>
      <c r="J40" s="31">
        <v>0.64</v>
      </c>
      <c r="K40" s="31">
        <v>0.64</v>
      </c>
      <c r="L40" s="33">
        <v>16035.387245459824</v>
      </c>
    </row>
    <row r="41" spans="1:23" ht="15.75" x14ac:dyDescent="0.25">
      <c r="A41" s="31">
        <v>11</v>
      </c>
      <c r="B41" s="34" t="s">
        <v>54</v>
      </c>
      <c r="C41" s="35" t="s">
        <v>55</v>
      </c>
      <c r="D41" s="32">
        <f>6.28*0.99*0.22</f>
        <v>1.3677840000000001</v>
      </c>
      <c r="E41" s="33">
        <v>17751.728777543722</v>
      </c>
      <c r="F41" s="11"/>
      <c r="G41" s="31">
        <v>59</v>
      </c>
      <c r="H41" s="31" t="s">
        <v>56</v>
      </c>
      <c r="I41" s="31" t="s">
        <v>57</v>
      </c>
      <c r="J41" s="31">
        <v>0.73199999999999998</v>
      </c>
      <c r="K41" s="31">
        <v>0.73</v>
      </c>
      <c r="L41" s="33">
        <v>15897.170366658418</v>
      </c>
    </row>
    <row r="42" spans="1:23" ht="15.75" x14ac:dyDescent="0.25">
      <c r="A42" s="31">
        <v>12</v>
      </c>
      <c r="B42" s="31" t="s">
        <v>58</v>
      </c>
      <c r="C42" s="19" t="s">
        <v>59</v>
      </c>
      <c r="D42" s="32">
        <f>1.78*1.19*0.22</f>
        <v>0.46600399999999997</v>
      </c>
      <c r="E42" s="33">
        <v>6498.5800000000008</v>
      </c>
      <c r="F42" s="11"/>
      <c r="G42" s="31">
        <v>60</v>
      </c>
      <c r="H42" s="31" t="s">
        <v>60</v>
      </c>
      <c r="I42" s="31" t="s">
        <v>57</v>
      </c>
      <c r="J42" s="31">
        <v>0.73199999999999998</v>
      </c>
      <c r="K42" s="31">
        <v>0.73</v>
      </c>
      <c r="L42" s="33">
        <v>16835.707559809893</v>
      </c>
    </row>
    <row r="43" spans="1:23" ht="15.75" x14ac:dyDescent="0.25">
      <c r="A43" s="31">
        <v>13</v>
      </c>
      <c r="B43" s="31" t="s">
        <v>61</v>
      </c>
      <c r="C43" s="19" t="s">
        <v>62</v>
      </c>
      <c r="D43" s="32">
        <f>2.38*1.19*0.22</f>
        <v>0.62308399999999997</v>
      </c>
      <c r="E43" s="33">
        <v>8572.3584100000026</v>
      </c>
      <c r="F43" s="11"/>
      <c r="G43" s="31">
        <v>61</v>
      </c>
      <c r="H43" s="31" t="s">
        <v>63</v>
      </c>
      <c r="I43" s="31" t="s">
        <v>57</v>
      </c>
      <c r="J43" s="31">
        <v>0.73199999999999998</v>
      </c>
      <c r="K43" s="31">
        <v>0.73</v>
      </c>
      <c r="L43" s="33">
        <v>17934.754676730747</v>
      </c>
    </row>
    <row r="44" spans="1:23" ht="15.75" x14ac:dyDescent="0.25">
      <c r="A44" s="31">
        <v>14</v>
      </c>
      <c r="B44" s="31" t="s">
        <v>64</v>
      </c>
      <c r="C44" s="19" t="s">
        <v>65</v>
      </c>
      <c r="D44" s="32">
        <v>0.7</v>
      </c>
      <c r="E44" s="33">
        <v>9677.9683000000005</v>
      </c>
      <c r="F44" s="11"/>
      <c r="G44" s="31">
        <v>62</v>
      </c>
      <c r="H44" s="31" t="s">
        <v>66</v>
      </c>
      <c r="I44" s="31" t="s">
        <v>57</v>
      </c>
      <c r="J44" s="31">
        <v>0.72</v>
      </c>
      <c r="K44" s="31">
        <v>0.73</v>
      </c>
      <c r="L44" s="33">
        <v>19178.706585943401</v>
      </c>
    </row>
    <row r="45" spans="1:23" ht="15.75" x14ac:dyDescent="0.25">
      <c r="A45" s="31">
        <v>15</v>
      </c>
      <c r="B45" s="31" t="s">
        <v>67</v>
      </c>
      <c r="C45" s="19" t="s">
        <v>68</v>
      </c>
      <c r="D45" s="32">
        <f>2.78*1.19*0.22</f>
        <v>0.72780400000000001</v>
      </c>
      <c r="E45" s="33">
        <v>10093.301900000002</v>
      </c>
      <c r="F45" s="11"/>
      <c r="G45" s="31">
        <v>63</v>
      </c>
      <c r="H45" s="31" t="s">
        <v>69</v>
      </c>
      <c r="I45" s="31" t="s">
        <v>57</v>
      </c>
      <c r="J45" s="31">
        <v>0.73199999999999998</v>
      </c>
      <c r="K45" s="31">
        <v>0.73</v>
      </c>
      <c r="L45" s="33">
        <v>20422.658495156047</v>
      </c>
    </row>
    <row r="46" spans="1:23" ht="15.75" x14ac:dyDescent="0.25">
      <c r="A46" s="31">
        <v>16</v>
      </c>
      <c r="B46" s="31" t="s">
        <v>70</v>
      </c>
      <c r="C46" s="19" t="s">
        <v>71</v>
      </c>
      <c r="D46" s="32">
        <f>2.98*1.19*0.22</f>
        <v>0.78016399999999997</v>
      </c>
      <c r="E46" s="33">
        <v>10784.585350000001</v>
      </c>
      <c r="F46" s="11"/>
      <c r="G46" s="31">
        <v>64</v>
      </c>
      <c r="H46" s="31" t="s">
        <v>72</v>
      </c>
      <c r="I46" s="31" t="s">
        <v>73</v>
      </c>
      <c r="J46" s="31">
        <v>0.82</v>
      </c>
      <c r="K46" s="31">
        <v>0.82</v>
      </c>
      <c r="L46" s="33">
        <v>17780.932666451761</v>
      </c>
    </row>
    <row r="47" spans="1:23" ht="15.75" x14ac:dyDescent="0.25">
      <c r="A47" s="31">
        <v>17</v>
      </c>
      <c r="B47" s="31" t="s">
        <v>74</v>
      </c>
      <c r="C47" s="19" t="s">
        <v>75</v>
      </c>
      <c r="D47" s="32">
        <f>3.28*1.19*0.22</f>
        <v>0.85870399999999991</v>
      </c>
      <c r="E47" s="33">
        <v>11890.698820000001</v>
      </c>
      <c r="F47" s="11"/>
      <c r="G47" s="31">
        <v>65</v>
      </c>
      <c r="H47" s="31" t="s">
        <v>76</v>
      </c>
      <c r="I47" s="31" t="s">
        <v>73</v>
      </c>
      <c r="J47" s="31">
        <v>0.81</v>
      </c>
      <c r="K47" s="31">
        <v>0.82</v>
      </c>
      <c r="L47" s="33">
        <v>18844.310911423869</v>
      </c>
    </row>
    <row r="48" spans="1:23" ht="15.75" x14ac:dyDescent="0.25">
      <c r="A48" s="31">
        <v>18</v>
      </c>
      <c r="B48" s="31" t="s">
        <v>77</v>
      </c>
      <c r="C48" s="19" t="s">
        <v>78</v>
      </c>
      <c r="D48" s="32">
        <v>0.89</v>
      </c>
      <c r="E48" s="33">
        <v>12544.753320000002</v>
      </c>
      <c r="F48" s="11"/>
      <c r="G48" s="31">
        <v>66</v>
      </c>
      <c r="H48" s="31" t="s">
        <v>79</v>
      </c>
      <c r="I48" s="31" t="s">
        <v>73</v>
      </c>
      <c r="J48" s="31">
        <v>0.82</v>
      </c>
      <c r="K48" s="31">
        <v>0.82</v>
      </c>
      <c r="L48" s="33">
        <v>20070.42838466214</v>
      </c>
    </row>
    <row r="49" spans="1:12" ht="15.75" x14ac:dyDescent="0.25">
      <c r="A49" s="31">
        <v>19</v>
      </c>
      <c r="B49" s="31" t="s">
        <v>80</v>
      </c>
      <c r="C49" s="19" t="s">
        <v>81</v>
      </c>
      <c r="D49" s="32">
        <f>3.58*1.19*0.22</f>
        <v>0.93724400000000008</v>
      </c>
      <c r="E49" s="33">
        <v>12029.806800000004</v>
      </c>
      <c r="F49" s="11"/>
      <c r="G49" s="31">
        <v>67</v>
      </c>
      <c r="H49" s="31" t="s">
        <v>82</v>
      </c>
      <c r="I49" s="31" t="s">
        <v>73</v>
      </c>
      <c r="J49" s="31">
        <v>0.81</v>
      </c>
      <c r="K49" s="31">
        <v>0.82</v>
      </c>
      <c r="L49" s="33">
        <v>21465.972999656977</v>
      </c>
    </row>
    <row r="50" spans="1:12" ht="15.75" x14ac:dyDescent="0.25">
      <c r="A50" s="31">
        <v>20</v>
      </c>
      <c r="B50" s="31" t="s">
        <v>83</v>
      </c>
      <c r="C50" s="19" t="s">
        <v>84</v>
      </c>
      <c r="D50" s="32">
        <f>3.78*1.19*0.22</f>
        <v>0.98960399999999993</v>
      </c>
      <c r="E50" s="33">
        <v>13207.737421722682</v>
      </c>
      <c r="F50" s="11"/>
      <c r="G50" s="31">
        <v>68</v>
      </c>
      <c r="H50" s="31" t="s">
        <v>85</v>
      </c>
      <c r="I50" s="31" t="s">
        <v>86</v>
      </c>
      <c r="J50" s="31">
        <v>0.91200000000000003</v>
      </c>
      <c r="K50" s="31">
        <v>0.91</v>
      </c>
      <c r="L50" s="33">
        <v>19762.784364104173</v>
      </c>
    </row>
    <row r="51" spans="1:12" ht="15.75" x14ac:dyDescent="0.25">
      <c r="A51" s="31">
        <v>21</v>
      </c>
      <c r="B51" s="31" t="s">
        <v>87</v>
      </c>
      <c r="C51" s="19" t="s">
        <v>88</v>
      </c>
      <c r="D51" s="32">
        <f>3.98*1.19*0.22</f>
        <v>1.0419640000000001</v>
      </c>
      <c r="E51" s="33">
        <v>14866.353040000002</v>
      </c>
      <c r="F51" s="11"/>
      <c r="G51" s="31">
        <v>69</v>
      </c>
      <c r="H51" s="31" t="s">
        <v>89</v>
      </c>
      <c r="I51" s="31" t="s">
        <v>86</v>
      </c>
      <c r="J51" s="31">
        <v>0.91200000000000003</v>
      </c>
      <c r="K51" s="31">
        <v>0.91</v>
      </c>
      <c r="L51" s="33">
        <v>20933.169224922527</v>
      </c>
    </row>
    <row r="52" spans="1:12" ht="15.75" x14ac:dyDescent="0.25">
      <c r="A52" s="31">
        <v>22</v>
      </c>
      <c r="B52" s="31" t="s">
        <v>90</v>
      </c>
      <c r="C52" s="19" t="s">
        <v>91</v>
      </c>
      <c r="D52" s="32">
        <f>4.18*1.19*0.22</f>
        <v>1.0943239999999999</v>
      </c>
      <c r="E52" s="33">
        <v>15581.088930000002</v>
      </c>
      <c r="F52" s="11"/>
      <c r="G52" s="31">
        <v>70</v>
      </c>
      <c r="H52" s="31" t="s">
        <v>92</v>
      </c>
      <c r="I52" s="31" t="s">
        <v>86</v>
      </c>
      <c r="J52" s="31">
        <v>0.91200000000000003</v>
      </c>
      <c r="K52" s="31">
        <v>0.91</v>
      </c>
      <c r="L52" s="33">
        <v>22301.962185955799</v>
      </c>
    </row>
    <row r="53" spans="1:12" ht="15.75" x14ac:dyDescent="0.25">
      <c r="A53" s="31">
        <v>23</v>
      </c>
      <c r="B53" s="34" t="s">
        <v>93</v>
      </c>
      <c r="C53" s="35" t="s">
        <v>94</v>
      </c>
      <c r="D53" s="37">
        <f>4.28*1.19*0.22</f>
        <v>1.1205040000000002</v>
      </c>
      <c r="E53" s="33">
        <v>15130.289619760299</v>
      </c>
      <c r="F53" s="11"/>
      <c r="G53" s="31">
        <v>71</v>
      </c>
      <c r="H53" s="31" t="s">
        <v>95</v>
      </c>
      <c r="I53" s="31" t="s">
        <v>86</v>
      </c>
      <c r="J53" s="31">
        <v>0.91200000000000003</v>
      </c>
      <c r="K53" s="31">
        <v>0.91</v>
      </c>
      <c r="L53" s="33">
        <v>23840.182288745633</v>
      </c>
    </row>
    <row r="54" spans="1:12" ht="15.75" x14ac:dyDescent="0.25">
      <c r="A54" s="31">
        <v>24</v>
      </c>
      <c r="B54" s="34" t="s">
        <v>96</v>
      </c>
      <c r="C54" s="35" t="s">
        <v>97</v>
      </c>
      <c r="D54" s="37">
        <f>4.48*1.19*0.22</f>
        <v>1.1728639999999999</v>
      </c>
      <c r="E54" s="33">
        <v>16671.08784</v>
      </c>
      <c r="F54" s="11"/>
      <c r="G54" s="31">
        <v>72</v>
      </c>
      <c r="H54" s="31" t="s">
        <v>98</v>
      </c>
      <c r="I54" s="31" t="s">
        <v>86</v>
      </c>
      <c r="J54" s="31">
        <v>0.91200000000000003</v>
      </c>
      <c r="K54" s="31">
        <v>0.91</v>
      </c>
      <c r="L54" s="33">
        <v>25781.906505455703</v>
      </c>
    </row>
    <row r="55" spans="1:12" ht="15.75" x14ac:dyDescent="0.25">
      <c r="A55" s="31">
        <v>25</v>
      </c>
      <c r="B55" s="31" t="s">
        <v>99</v>
      </c>
      <c r="C55" s="19" t="s">
        <v>100</v>
      </c>
      <c r="D55" s="32">
        <f>4.78*1.19*0.22</f>
        <v>1.251404</v>
      </c>
      <c r="E55" s="33">
        <v>17810.977140000003</v>
      </c>
      <c r="F55" s="11"/>
      <c r="G55" s="31">
        <v>73</v>
      </c>
      <c r="H55" s="31" t="s">
        <v>101</v>
      </c>
      <c r="I55" s="31" t="s">
        <v>86</v>
      </c>
      <c r="J55" s="31">
        <v>0.91200000000000003</v>
      </c>
      <c r="K55" s="31">
        <v>0.91</v>
      </c>
      <c r="L55" s="33">
        <v>27462.802096040534</v>
      </c>
    </row>
    <row r="56" spans="1:12" ht="15.75" x14ac:dyDescent="0.25">
      <c r="A56" s="31">
        <v>26</v>
      </c>
      <c r="B56" s="31" t="s">
        <v>102</v>
      </c>
      <c r="C56" s="19" t="s">
        <v>103</v>
      </c>
      <c r="D56" s="32">
        <f>5.08*1.19*0.22</f>
        <v>1.3299439999999998</v>
      </c>
      <c r="E56" s="33">
        <v>16692.363280665861</v>
      </c>
      <c r="F56" s="11"/>
      <c r="G56" s="31">
        <v>74</v>
      </c>
      <c r="H56" s="31" t="s">
        <v>104</v>
      </c>
      <c r="I56" s="31" t="s">
        <v>86</v>
      </c>
      <c r="J56" s="31">
        <v>0.91200000000000003</v>
      </c>
      <c r="K56" s="31">
        <v>0.91</v>
      </c>
      <c r="L56" s="33">
        <v>30655.166135453641</v>
      </c>
    </row>
    <row r="57" spans="1:12" ht="15.75" x14ac:dyDescent="0.25">
      <c r="A57" s="31">
        <v>27</v>
      </c>
      <c r="B57" s="31" t="s">
        <v>105</v>
      </c>
      <c r="C57" s="19" t="s">
        <v>106</v>
      </c>
      <c r="D57" s="32">
        <f>5.38*1.19*0.22</f>
        <v>1.4084839999999998</v>
      </c>
      <c r="E57" s="33">
        <v>20271.181260000005</v>
      </c>
      <c r="F57" s="11"/>
      <c r="G57" s="31">
        <v>75</v>
      </c>
      <c r="H57" s="31" t="s">
        <v>107</v>
      </c>
      <c r="I57" s="31" t="s">
        <v>108</v>
      </c>
      <c r="J57" s="31">
        <v>1</v>
      </c>
      <c r="K57" s="31">
        <v>1</v>
      </c>
      <c r="L57" s="33">
        <v>22912.791618078139</v>
      </c>
    </row>
    <row r="58" spans="1:12" ht="15.75" x14ac:dyDescent="0.25">
      <c r="A58" s="31">
        <v>28</v>
      </c>
      <c r="B58" s="31" t="s">
        <v>109</v>
      </c>
      <c r="C58" s="19" t="s">
        <v>110</v>
      </c>
      <c r="D58" s="32">
        <v>1.44</v>
      </c>
      <c r="E58" s="33">
        <v>20702.485540000001</v>
      </c>
      <c r="F58" s="11"/>
      <c r="G58" s="31">
        <v>76</v>
      </c>
      <c r="H58" s="31" t="s">
        <v>111</v>
      </c>
      <c r="I58" s="31" t="s">
        <v>108</v>
      </c>
      <c r="J58" s="31">
        <v>1</v>
      </c>
      <c r="K58" s="31">
        <v>1</v>
      </c>
      <c r="L58" s="33">
        <v>24406.425630932037</v>
      </c>
    </row>
    <row r="59" spans="1:12" ht="15.75" x14ac:dyDescent="0.25">
      <c r="A59" s="31">
        <v>29</v>
      </c>
      <c r="B59" s="31" t="s">
        <v>112</v>
      </c>
      <c r="C59" s="19" t="s">
        <v>113</v>
      </c>
      <c r="D59" s="32">
        <f>5.58*1.19*0.22</f>
        <v>1.460844</v>
      </c>
      <c r="E59" s="33">
        <v>20872.911400000001</v>
      </c>
      <c r="F59" s="11"/>
      <c r="G59" s="31">
        <v>77</v>
      </c>
      <c r="H59" s="31" t="s">
        <v>114</v>
      </c>
      <c r="I59" s="31" t="s">
        <v>108</v>
      </c>
      <c r="J59" s="31">
        <v>1</v>
      </c>
      <c r="K59" s="31">
        <v>1</v>
      </c>
      <c r="L59" s="33">
        <v>26096.238439504054</v>
      </c>
    </row>
    <row r="60" spans="1:12" ht="15.75" x14ac:dyDescent="0.25">
      <c r="A60" s="31">
        <v>30</v>
      </c>
      <c r="B60" s="31" t="s">
        <v>115</v>
      </c>
      <c r="C60" s="19" t="s">
        <v>116</v>
      </c>
      <c r="D60" s="32">
        <f>5.68*1.19*0.22</f>
        <v>1.4870239999999997</v>
      </c>
      <c r="E60" s="33">
        <v>20373.252130000001</v>
      </c>
      <c r="F60" s="11"/>
      <c r="G60" s="31">
        <v>78</v>
      </c>
      <c r="H60" s="31" t="s">
        <v>117</v>
      </c>
      <c r="I60" s="31" t="s">
        <v>118</v>
      </c>
      <c r="J60" s="31">
        <v>1.0920000000000001</v>
      </c>
      <c r="K60" s="31">
        <v>1.0900000000000001</v>
      </c>
      <c r="L60" s="33">
        <v>24952.605232647267</v>
      </c>
    </row>
    <row r="61" spans="1:12" ht="15.75" x14ac:dyDescent="0.25">
      <c r="A61" s="31">
        <v>31</v>
      </c>
      <c r="B61" s="31" t="s">
        <v>119</v>
      </c>
      <c r="C61" s="19" t="s">
        <v>120</v>
      </c>
      <c r="D61" s="32">
        <v>1.52</v>
      </c>
      <c r="E61" s="33">
        <v>21587.731220000001</v>
      </c>
      <c r="F61" s="11"/>
      <c r="G61" s="31">
        <v>79</v>
      </c>
      <c r="H61" s="31" t="s">
        <v>121</v>
      </c>
      <c r="I61" s="31" t="s">
        <v>118</v>
      </c>
      <c r="J61" s="31">
        <v>1.0920000000000001</v>
      </c>
      <c r="K61" s="31">
        <v>1.0900000000000001</v>
      </c>
      <c r="L61" s="33">
        <v>26571.080297321783</v>
      </c>
    </row>
    <row r="62" spans="1:12" ht="15.75" x14ac:dyDescent="0.25">
      <c r="A62" s="31">
        <v>32</v>
      </c>
      <c r="B62" s="31" t="s">
        <v>122</v>
      </c>
      <c r="C62" s="19" t="s">
        <v>123</v>
      </c>
      <c r="D62" s="32">
        <v>1.57</v>
      </c>
      <c r="E62" s="33">
        <v>21707.439380000003</v>
      </c>
      <c r="F62" s="11"/>
      <c r="G62" s="31">
        <v>80</v>
      </c>
      <c r="H62" s="31" t="s">
        <v>124</v>
      </c>
      <c r="I62" s="31" t="s">
        <v>118</v>
      </c>
      <c r="J62" s="31">
        <v>1.0920000000000001</v>
      </c>
      <c r="K62" s="31">
        <v>1.0900000000000001</v>
      </c>
      <c r="L62" s="33">
        <v>28414.7151161728</v>
      </c>
    </row>
    <row r="63" spans="1:12" ht="15.75" x14ac:dyDescent="0.25">
      <c r="A63" s="31">
        <v>33</v>
      </c>
      <c r="B63" s="31" t="s">
        <v>125</v>
      </c>
      <c r="C63" s="19" t="s">
        <v>126</v>
      </c>
      <c r="D63" s="32">
        <v>1.58</v>
      </c>
      <c r="E63" s="33">
        <v>21790.661970000001</v>
      </c>
      <c r="F63" s="11"/>
      <c r="G63" s="31">
        <v>81</v>
      </c>
      <c r="H63" s="31" t="s">
        <v>127</v>
      </c>
      <c r="I63" s="31" t="s">
        <v>118</v>
      </c>
      <c r="J63" s="31">
        <v>1.0920000000000001</v>
      </c>
      <c r="K63" s="31">
        <v>1.0900000000000001</v>
      </c>
      <c r="L63" s="33">
        <v>30588.287000549724</v>
      </c>
    </row>
    <row r="64" spans="1:12" ht="15.75" x14ac:dyDescent="0.25">
      <c r="A64" s="31">
        <v>34</v>
      </c>
      <c r="B64" s="31" t="s">
        <v>128</v>
      </c>
      <c r="C64" s="19" t="s">
        <v>129</v>
      </c>
      <c r="D64" s="32">
        <f>6.28*1.19*0.22</f>
        <v>1.644104</v>
      </c>
      <c r="E64" s="33">
        <v>23368.018410000004</v>
      </c>
      <c r="F64" s="11"/>
      <c r="G64" s="31">
        <v>82</v>
      </c>
      <c r="H64" s="31" t="s">
        <v>130</v>
      </c>
      <c r="I64" s="31" t="s">
        <v>118</v>
      </c>
      <c r="J64" s="31">
        <v>1.0920000000000001</v>
      </c>
      <c r="K64" s="31">
        <v>1.0900000000000001</v>
      </c>
      <c r="L64" s="33">
        <v>28352.294590262478</v>
      </c>
    </row>
    <row r="65" spans="1:12" ht="16.5" customHeight="1" x14ac:dyDescent="0.35">
      <c r="A65" s="31">
        <v>35</v>
      </c>
      <c r="B65" s="31" t="s">
        <v>131</v>
      </c>
      <c r="C65" s="19" t="s">
        <v>132</v>
      </c>
      <c r="D65" s="32">
        <f>2.98*1.49*0.22</f>
        <v>0.97684399999999993</v>
      </c>
      <c r="E65" s="33">
        <v>15098.410565456101</v>
      </c>
      <c r="F65" s="11"/>
      <c r="G65" s="38" t="s">
        <v>133</v>
      </c>
      <c r="H65" s="39"/>
      <c r="I65" s="39"/>
      <c r="J65" s="39"/>
      <c r="K65" s="39"/>
      <c r="L65" s="40"/>
    </row>
    <row r="66" spans="1:12" ht="15.75" x14ac:dyDescent="0.25">
      <c r="A66" s="31">
        <v>36</v>
      </c>
      <c r="B66" s="31" t="s">
        <v>134</v>
      </c>
      <c r="C66" s="19" t="s">
        <v>135</v>
      </c>
      <c r="D66" s="32">
        <v>1.18</v>
      </c>
      <c r="E66" s="33">
        <v>15743.348356379436</v>
      </c>
      <c r="F66" s="11"/>
      <c r="G66" s="31">
        <v>83</v>
      </c>
      <c r="H66" s="31" t="s">
        <v>136</v>
      </c>
      <c r="I66" s="34" t="s">
        <v>137</v>
      </c>
      <c r="J66" s="31">
        <v>0.14599999999999999</v>
      </c>
      <c r="K66" s="41">
        <v>0.14599999999999999</v>
      </c>
      <c r="L66" s="33">
        <v>1913.1487636800005</v>
      </c>
    </row>
    <row r="67" spans="1:12" ht="15.75" x14ac:dyDescent="0.25">
      <c r="A67" s="31">
        <v>37</v>
      </c>
      <c r="B67" s="31" t="s">
        <v>138</v>
      </c>
      <c r="C67" s="19" t="s">
        <v>139</v>
      </c>
      <c r="D67" s="32">
        <f>3.78*1.49*0.22</f>
        <v>1.2390840000000001</v>
      </c>
      <c r="E67" s="33">
        <v>16378.477207516862</v>
      </c>
      <c r="F67" s="11"/>
      <c r="G67" s="31">
        <v>84</v>
      </c>
      <c r="H67" s="31" t="s">
        <v>140</v>
      </c>
      <c r="I67" s="34" t="s">
        <v>141</v>
      </c>
      <c r="J67" s="31">
        <v>0.17199999999999999</v>
      </c>
      <c r="K67" s="41">
        <v>0.19500000000000001</v>
      </c>
      <c r="L67" s="33">
        <v>2811.1873900000005</v>
      </c>
    </row>
    <row r="68" spans="1:12" ht="15.75" x14ac:dyDescent="0.25">
      <c r="A68" s="31">
        <v>38</v>
      </c>
      <c r="B68" s="31" t="s">
        <v>142</v>
      </c>
      <c r="C68" s="19" t="s">
        <v>143</v>
      </c>
      <c r="D68" s="32">
        <f>3.98*1.49*0.22</f>
        <v>1.3046440000000001</v>
      </c>
      <c r="E68" s="33">
        <v>17099.434281780967</v>
      </c>
      <c r="F68" s="11"/>
      <c r="G68" s="31">
        <v>85</v>
      </c>
      <c r="H68" s="31" t="s">
        <v>144</v>
      </c>
      <c r="I68" s="34" t="s">
        <v>145</v>
      </c>
      <c r="J68" s="31">
        <v>0.255</v>
      </c>
      <c r="K68" s="41">
        <v>0.24399999999999999</v>
      </c>
      <c r="L68" s="33">
        <v>3517.5782400000007</v>
      </c>
    </row>
    <row r="69" spans="1:12" ht="15.75" x14ac:dyDescent="0.25">
      <c r="A69" s="31">
        <v>39</v>
      </c>
      <c r="B69" s="31" t="s">
        <v>146</v>
      </c>
      <c r="C69" s="19" t="s">
        <v>147</v>
      </c>
      <c r="D69" s="32">
        <f>4.28*1.49*0.22</f>
        <v>1.402984</v>
      </c>
      <c r="E69" s="33">
        <v>17896.410639385846</v>
      </c>
      <c r="F69" s="11"/>
      <c r="G69" s="31">
        <v>86</v>
      </c>
      <c r="H69" s="31" t="s">
        <v>148</v>
      </c>
      <c r="I69" s="34" t="s">
        <v>149</v>
      </c>
      <c r="J69" s="31">
        <v>0.29299999999999998</v>
      </c>
      <c r="K69" s="41">
        <v>0.29299999999999998</v>
      </c>
      <c r="L69" s="33">
        <v>4223.9810800000005</v>
      </c>
    </row>
    <row r="70" spans="1:12" ht="15.75" x14ac:dyDescent="0.25">
      <c r="A70" s="31">
        <v>40</v>
      </c>
      <c r="B70" s="31" t="s">
        <v>150</v>
      </c>
      <c r="C70" s="19" t="s">
        <v>151</v>
      </c>
      <c r="D70" s="32">
        <f>4.48*1.49*0.22</f>
        <v>1.4685440000000001</v>
      </c>
      <c r="E70" s="33">
        <v>19909.695530443096</v>
      </c>
      <c r="F70" s="11"/>
      <c r="G70" s="31">
        <v>87</v>
      </c>
      <c r="H70" s="31" t="s">
        <v>152</v>
      </c>
      <c r="I70" s="34" t="s">
        <v>153</v>
      </c>
      <c r="J70" s="31">
        <v>0.20300000000000001</v>
      </c>
      <c r="K70" s="41">
        <v>0.20300000000000001</v>
      </c>
      <c r="L70" s="33">
        <v>2926.5192000000006</v>
      </c>
    </row>
    <row r="71" spans="1:12" ht="15.75" x14ac:dyDescent="0.25">
      <c r="A71" s="31">
        <v>41</v>
      </c>
      <c r="B71" s="31" t="s">
        <v>154</v>
      </c>
      <c r="C71" s="19" t="s">
        <v>155</v>
      </c>
      <c r="D71" s="32">
        <f>4.78*1.49*0.22</f>
        <v>1.5668840000000002</v>
      </c>
      <c r="E71" s="33">
        <v>22370.714190000002</v>
      </c>
      <c r="F71" s="11"/>
      <c r="G71" s="31">
        <v>88</v>
      </c>
      <c r="H71" s="31" t="s">
        <v>156</v>
      </c>
      <c r="I71" s="34" t="s">
        <v>157</v>
      </c>
      <c r="J71" s="31">
        <v>0.26500000000000001</v>
      </c>
      <c r="K71" s="41">
        <v>0.26500000000000001</v>
      </c>
      <c r="L71" s="33">
        <v>3820.3257400000007</v>
      </c>
    </row>
    <row r="72" spans="1:12" ht="15.75" x14ac:dyDescent="0.25">
      <c r="A72" s="31">
        <v>42</v>
      </c>
      <c r="B72" s="31" t="s">
        <v>158</v>
      </c>
      <c r="C72" s="19" t="s">
        <v>159</v>
      </c>
      <c r="D72" s="32">
        <f>5.08*1.49*0.22</f>
        <v>1.665224</v>
      </c>
      <c r="E72" s="33">
        <v>21476.673661241606</v>
      </c>
      <c r="F72" s="11"/>
      <c r="G72" s="31">
        <v>89</v>
      </c>
      <c r="H72" s="31" t="s">
        <v>160</v>
      </c>
      <c r="I72" s="34" t="s">
        <v>161</v>
      </c>
      <c r="J72" s="31">
        <v>0.33100000000000002</v>
      </c>
      <c r="K72" s="41">
        <v>0.33100000000000002</v>
      </c>
      <c r="L72" s="33">
        <v>4555.0249800000011</v>
      </c>
    </row>
    <row r="73" spans="1:12" ht="15.75" x14ac:dyDescent="0.25">
      <c r="A73" s="31">
        <v>43</v>
      </c>
      <c r="B73" s="31" t="s">
        <v>162</v>
      </c>
      <c r="C73" s="19" t="s">
        <v>163</v>
      </c>
      <c r="D73" s="32">
        <v>1.75</v>
      </c>
      <c r="E73" s="33">
        <v>23532.773000000001</v>
      </c>
      <c r="F73" s="11"/>
      <c r="G73" s="31">
        <v>90</v>
      </c>
      <c r="H73" s="31" t="s">
        <v>164</v>
      </c>
      <c r="I73" s="34" t="s">
        <v>165</v>
      </c>
      <c r="J73" s="31">
        <v>0.39800000000000002</v>
      </c>
      <c r="K73" s="41">
        <v>0.39800000000000002</v>
      </c>
      <c r="L73" s="33">
        <v>5477.0439900000019</v>
      </c>
    </row>
    <row r="74" spans="1:12" ht="15.75" x14ac:dyDescent="0.25">
      <c r="A74" s="31">
        <v>44</v>
      </c>
      <c r="B74" s="31" t="s">
        <v>166</v>
      </c>
      <c r="C74" s="19" t="s">
        <v>167</v>
      </c>
      <c r="D74" s="31">
        <v>1.78</v>
      </c>
      <c r="E74" s="33">
        <v>24340.884078726212</v>
      </c>
      <c r="F74" s="11"/>
      <c r="G74" s="31">
        <v>91</v>
      </c>
      <c r="H74" s="31" t="s">
        <v>168</v>
      </c>
      <c r="I74" s="34" t="s">
        <v>169</v>
      </c>
      <c r="J74" s="31">
        <v>0.40600000000000003</v>
      </c>
      <c r="K74" s="41">
        <v>0.40600000000000003</v>
      </c>
      <c r="L74" s="33">
        <v>5587.1361700000007</v>
      </c>
    </row>
    <row r="75" spans="1:12" ht="15.75" x14ac:dyDescent="0.25">
      <c r="A75" s="31">
        <v>45</v>
      </c>
      <c r="B75" s="31" t="s">
        <v>170</v>
      </c>
      <c r="C75" s="19" t="s">
        <v>171</v>
      </c>
      <c r="D75" s="32">
        <v>1.9</v>
      </c>
      <c r="E75" s="33">
        <v>25407.606280443506</v>
      </c>
      <c r="F75" s="11"/>
      <c r="G75" s="31">
        <v>92</v>
      </c>
      <c r="H75" s="31" t="s">
        <v>172</v>
      </c>
      <c r="I75" s="34" t="s">
        <v>173</v>
      </c>
      <c r="J75" s="31">
        <v>0.54300000000000004</v>
      </c>
      <c r="K75" s="41">
        <v>0.54300000000000004</v>
      </c>
      <c r="L75" s="33">
        <v>7116.8203700000013</v>
      </c>
    </row>
    <row r="76" spans="1:12" ht="15.75" x14ac:dyDescent="0.25">
      <c r="A76" s="31">
        <v>46</v>
      </c>
      <c r="B76" s="31" t="s">
        <v>174</v>
      </c>
      <c r="C76" s="19" t="s">
        <v>175</v>
      </c>
      <c r="D76" s="32">
        <f>5.98*1.49*0.22</f>
        <v>1.9602440000000003</v>
      </c>
      <c r="E76" s="33">
        <v>27742.545930000004</v>
      </c>
      <c r="F76" s="11"/>
      <c r="G76" s="31">
        <v>93</v>
      </c>
      <c r="H76" s="31" t="s">
        <v>176</v>
      </c>
      <c r="I76" s="34" t="s">
        <v>177</v>
      </c>
      <c r="J76" s="31">
        <v>0.67900000000000005</v>
      </c>
      <c r="K76" s="41">
        <v>0.67900000000000005</v>
      </c>
      <c r="L76" s="33">
        <v>8899.301730000001</v>
      </c>
    </row>
    <row r="77" spans="1:12" ht="15.75" x14ac:dyDescent="0.25">
      <c r="A77" s="31">
        <v>47</v>
      </c>
      <c r="B77" s="31" t="s">
        <v>178</v>
      </c>
      <c r="C77" s="19" t="s">
        <v>179</v>
      </c>
      <c r="D77" s="32">
        <f>6.28*1.49*0.22</f>
        <v>2.0585840000000002</v>
      </c>
      <c r="E77" s="33">
        <v>29289.759510000007</v>
      </c>
      <c r="F77" s="11"/>
      <c r="G77" s="31">
        <v>94</v>
      </c>
      <c r="H77" s="31" t="s">
        <v>180</v>
      </c>
      <c r="I77" s="34" t="s">
        <v>181</v>
      </c>
      <c r="J77" s="31">
        <v>0.81499999999999995</v>
      </c>
      <c r="K77" s="41">
        <v>0.81499999999999995</v>
      </c>
      <c r="L77" s="33">
        <v>10681.795080000002</v>
      </c>
    </row>
    <row r="78" spans="1:12" ht="15.75" x14ac:dyDescent="0.25">
      <c r="A78" s="42"/>
      <c r="B78" s="11"/>
      <c r="C78" s="11"/>
      <c r="D78" s="11"/>
      <c r="E78" s="11"/>
      <c r="F78" s="11"/>
      <c r="G78" s="42"/>
      <c r="H78" s="42"/>
      <c r="I78" s="42"/>
      <c r="J78" s="42"/>
      <c r="K78" s="42"/>
      <c r="L78" s="43"/>
    </row>
    <row r="79" spans="1:12" ht="15.75" hidden="1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43"/>
    </row>
    <row r="80" spans="1:12" ht="15.75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43"/>
    </row>
    <row r="81" spans="1:12" ht="16.5" customHeight="1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43"/>
    </row>
    <row r="82" spans="1:12" ht="29.25" customHeight="1" x14ac:dyDescent="0.25">
      <c r="A82" s="18" t="s">
        <v>11</v>
      </c>
      <c r="B82" s="18" t="s">
        <v>12</v>
      </c>
      <c r="C82" s="18" t="s">
        <v>13</v>
      </c>
      <c r="D82" s="18" t="s">
        <v>15</v>
      </c>
      <c r="E82" s="19" t="s">
        <v>16</v>
      </c>
      <c r="F82" s="11"/>
      <c r="G82" s="19" t="s">
        <v>11</v>
      </c>
      <c r="H82" s="19" t="s">
        <v>12</v>
      </c>
      <c r="I82" s="19" t="s">
        <v>13</v>
      </c>
      <c r="J82" s="19" t="s">
        <v>14</v>
      </c>
      <c r="K82" s="19" t="s">
        <v>15</v>
      </c>
      <c r="L82" s="19" t="s">
        <v>16</v>
      </c>
    </row>
    <row r="83" spans="1:12" ht="18" customHeight="1" x14ac:dyDescent="0.35">
      <c r="A83" s="44" t="s">
        <v>182</v>
      </c>
      <c r="B83" s="44"/>
      <c r="C83" s="44"/>
      <c r="D83" s="44"/>
      <c r="E83" s="44"/>
      <c r="F83" s="11"/>
      <c r="G83" s="38" t="s">
        <v>183</v>
      </c>
      <c r="H83" s="39"/>
      <c r="I83" s="39"/>
      <c r="J83" s="39"/>
      <c r="K83" s="39"/>
      <c r="L83" s="40"/>
    </row>
    <row r="84" spans="1:12" ht="15.75" x14ac:dyDescent="0.25">
      <c r="A84" s="27">
        <v>95</v>
      </c>
      <c r="B84" s="45" t="s">
        <v>184</v>
      </c>
      <c r="C84" s="45" t="s">
        <v>185</v>
      </c>
      <c r="D84" s="46">
        <f>1.03*0.12*0.065</f>
        <v>8.0340000000000012E-3</v>
      </c>
      <c r="E84" s="30">
        <v>328.25023000000004</v>
      </c>
      <c r="F84" s="11"/>
      <c r="G84" s="31">
        <v>150</v>
      </c>
      <c r="H84" s="31" t="s">
        <v>186</v>
      </c>
      <c r="I84" s="31" t="s">
        <v>187</v>
      </c>
      <c r="J84" s="34"/>
      <c r="K84" s="47">
        <v>6.6000000000000003E-2</v>
      </c>
      <c r="L84" s="33">
        <v>1379.0658200000003</v>
      </c>
    </row>
    <row r="85" spans="1:12" ht="15.75" x14ac:dyDescent="0.25">
      <c r="A85" s="31">
        <v>96</v>
      </c>
      <c r="B85" s="34" t="s">
        <v>188</v>
      </c>
      <c r="C85" s="34" t="s">
        <v>189</v>
      </c>
      <c r="D85" s="47">
        <f>1.29*0.12*0.14</f>
        <v>2.1672E-2</v>
      </c>
      <c r="E85" s="33">
        <v>929.66863000000012</v>
      </c>
      <c r="F85" s="11"/>
      <c r="G85" s="31">
        <v>151</v>
      </c>
      <c r="H85" s="31" t="s">
        <v>190</v>
      </c>
      <c r="I85" s="31" t="s">
        <v>191</v>
      </c>
      <c r="J85" s="34">
        <v>5.3999999999999999E-2</v>
      </c>
      <c r="K85" s="47">
        <v>0.05</v>
      </c>
      <c r="L85" s="33">
        <v>1086.3400812891105</v>
      </c>
    </row>
    <row r="86" spans="1:12" ht="15.75" x14ac:dyDescent="0.25">
      <c r="A86" s="31">
        <v>97</v>
      </c>
      <c r="B86" s="34" t="s">
        <v>192</v>
      </c>
      <c r="C86" s="34" t="s">
        <v>193</v>
      </c>
      <c r="D86" s="47">
        <f>1.55*0.12*0.14</f>
        <v>2.6040000000000001E-2</v>
      </c>
      <c r="E86" s="33">
        <v>1032.0721219235845</v>
      </c>
      <c r="F86" s="11"/>
      <c r="G86" s="31">
        <v>152</v>
      </c>
      <c r="H86" s="31" t="s">
        <v>194</v>
      </c>
      <c r="I86" s="31" t="s">
        <v>195</v>
      </c>
      <c r="J86" s="34">
        <v>0.39</v>
      </c>
      <c r="K86" s="47">
        <v>0.39</v>
      </c>
      <c r="L86" s="33">
        <v>15553.857474151697</v>
      </c>
    </row>
    <row r="87" spans="1:12" ht="15.75" x14ac:dyDescent="0.25">
      <c r="A87" s="31">
        <v>98</v>
      </c>
      <c r="B87" s="34" t="s">
        <v>196</v>
      </c>
      <c r="C87" s="34" t="s">
        <v>197</v>
      </c>
      <c r="D87" s="47">
        <f>1.94*0.12*0.14</f>
        <v>3.2592000000000003E-2</v>
      </c>
      <c r="E87" s="33">
        <v>1440.9222300000001</v>
      </c>
      <c r="F87" s="11"/>
      <c r="G87" s="31">
        <v>153</v>
      </c>
      <c r="H87" s="31" t="s">
        <v>198</v>
      </c>
      <c r="I87" s="31" t="s">
        <v>199</v>
      </c>
      <c r="J87" s="34">
        <v>0.26</v>
      </c>
      <c r="K87" s="47">
        <v>0.26</v>
      </c>
      <c r="L87" s="33">
        <v>9755.436477983063</v>
      </c>
    </row>
    <row r="88" spans="1:12" ht="18" customHeight="1" x14ac:dyDescent="0.35">
      <c r="A88" s="31">
        <v>99</v>
      </c>
      <c r="B88" s="34" t="s">
        <v>200</v>
      </c>
      <c r="C88" s="34" t="s">
        <v>201</v>
      </c>
      <c r="D88" s="47">
        <f>2.2*0.12*0.14</f>
        <v>3.6960000000000007E-2</v>
      </c>
      <c r="E88" s="33">
        <v>1468.7170764931984</v>
      </c>
      <c r="F88" s="11"/>
      <c r="G88" s="38" t="s">
        <v>202</v>
      </c>
      <c r="H88" s="39"/>
      <c r="I88" s="39"/>
      <c r="J88" s="39"/>
      <c r="K88" s="39"/>
      <c r="L88" s="40"/>
    </row>
    <row r="89" spans="1:12" ht="15.75" x14ac:dyDescent="0.25">
      <c r="A89" s="31">
        <v>100</v>
      </c>
      <c r="B89" s="34" t="s">
        <v>203</v>
      </c>
      <c r="C89" s="34" t="s">
        <v>204</v>
      </c>
      <c r="D89" s="47">
        <f>2.46*0.12*0.14</f>
        <v>4.1327999999999997E-2</v>
      </c>
      <c r="E89" s="33">
        <v>1908.8080000000004</v>
      </c>
      <c r="F89" s="11"/>
      <c r="G89" s="31">
        <v>154</v>
      </c>
      <c r="H89" s="31" t="s">
        <v>205</v>
      </c>
      <c r="I89" s="31" t="s">
        <v>206</v>
      </c>
      <c r="J89" s="31">
        <v>6.8000000000000005E-2</v>
      </c>
      <c r="K89" s="41">
        <v>0.62</v>
      </c>
      <c r="L89" s="33">
        <v>32099.755449378004</v>
      </c>
    </row>
    <row r="90" spans="1:12" ht="15.75" x14ac:dyDescent="0.25">
      <c r="A90" s="31">
        <v>101</v>
      </c>
      <c r="B90" s="34" t="s">
        <v>207</v>
      </c>
      <c r="C90" s="34" t="s">
        <v>208</v>
      </c>
      <c r="D90" s="47">
        <f>2.85*0.12*0.14</f>
        <v>4.7879999999999999E-2</v>
      </c>
      <c r="E90" s="33">
        <v>2201.3040500000006</v>
      </c>
      <c r="F90" s="11"/>
      <c r="G90" s="31">
        <v>155</v>
      </c>
      <c r="H90" s="31" t="s">
        <v>209</v>
      </c>
      <c r="I90" s="31" t="s">
        <v>210</v>
      </c>
      <c r="J90" s="31"/>
      <c r="K90" s="41">
        <v>1.03</v>
      </c>
      <c r="L90" s="33">
        <v>51080.05393510648</v>
      </c>
    </row>
    <row r="91" spans="1:12" ht="15.75" x14ac:dyDescent="0.25">
      <c r="A91" s="31">
        <v>102</v>
      </c>
      <c r="B91" s="34" t="s">
        <v>211</v>
      </c>
      <c r="C91" s="34" t="s">
        <v>212</v>
      </c>
      <c r="D91" s="47">
        <f>1.55*0.12*0.22</f>
        <v>4.0919999999999998E-2</v>
      </c>
      <c r="E91" s="33">
        <v>1594.8138800000002</v>
      </c>
      <c r="F91" s="11"/>
      <c r="G91" s="31">
        <v>156</v>
      </c>
      <c r="H91" s="31" t="s">
        <v>213</v>
      </c>
      <c r="I91" s="31" t="s">
        <v>214</v>
      </c>
      <c r="J91" s="31">
        <v>1.84</v>
      </c>
      <c r="K91" s="41">
        <v>1.85</v>
      </c>
      <c r="L91" s="33">
        <v>92302.123385377257</v>
      </c>
    </row>
    <row r="92" spans="1:12" ht="15.75" customHeight="1" x14ac:dyDescent="0.25">
      <c r="A92" s="31">
        <v>103</v>
      </c>
      <c r="B92" s="34" t="s">
        <v>215</v>
      </c>
      <c r="C92" s="34" t="s">
        <v>216</v>
      </c>
      <c r="D92" s="47">
        <f>1.81*0.12*0.22</f>
        <v>4.7784E-2</v>
      </c>
      <c r="E92" s="33">
        <v>1862.3587400000001</v>
      </c>
      <c r="F92" s="11"/>
      <c r="G92" s="31">
        <v>157</v>
      </c>
      <c r="H92" s="31" t="s">
        <v>217</v>
      </c>
      <c r="I92" s="31" t="s">
        <v>218</v>
      </c>
      <c r="J92" s="31"/>
      <c r="K92" s="41">
        <v>1.8540000000000001</v>
      </c>
      <c r="L92" s="33">
        <v>66259.388253796322</v>
      </c>
    </row>
    <row r="93" spans="1:12" ht="15.75" x14ac:dyDescent="0.25">
      <c r="A93" s="31">
        <v>104</v>
      </c>
      <c r="B93" s="34" t="s">
        <v>219</v>
      </c>
      <c r="C93" s="34" t="s">
        <v>220</v>
      </c>
      <c r="D93" s="47">
        <f>1.81*0.25*0.22</f>
        <v>9.955E-2</v>
      </c>
      <c r="E93" s="33">
        <v>3825.4934300000009</v>
      </c>
      <c r="F93" s="11"/>
      <c r="G93" s="31">
        <v>158</v>
      </c>
      <c r="H93" s="31" t="s">
        <v>221</v>
      </c>
      <c r="I93" s="31" t="s">
        <v>222</v>
      </c>
      <c r="J93" s="31">
        <v>0.73</v>
      </c>
      <c r="K93" s="41">
        <v>0.73</v>
      </c>
      <c r="L93" s="33">
        <v>39971.429627567726</v>
      </c>
    </row>
    <row r="94" spans="1:12" ht="14.25" customHeight="1" x14ac:dyDescent="0.25">
      <c r="A94" s="31">
        <v>105</v>
      </c>
      <c r="B94" s="34" t="s">
        <v>223</v>
      </c>
      <c r="C94" s="34" t="s">
        <v>224</v>
      </c>
      <c r="D94" s="47">
        <f>2.46*0.25*0.22</f>
        <v>0.1353</v>
      </c>
      <c r="E94" s="33">
        <v>6268.9834900000014</v>
      </c>
      <c r="F94" s="11"/>
      <c r="G94" s="31">
        <v>159</v>
      </c>
      <c r="H94" s="31" t="s">
        <v>225</v>
      </c>
      <c r="I94" s="31" t="s">
        <v>226</v>
      </c>
      <c r="J94" s="31"/>
      <c r="K94" s="41">
        <v>1.3</v>
      </c>
      <c r="L94" s="33">
        <v>64469.642490000013</v>
      </c>
    </row>
    <row r="95" spans="1:12" ht="15.75" x14ac:dyDescent="0.25">
      <c r="A95" s="31">
        <v>106</v>
      </c>
      <c r="B95" s="34" t="s">
        <v>227</v>
      </c>
      <c r="C95" s="34" t="s">
        <v>224</v>
      </c>
      <c r="D95" s="47">
        <f>2.46*0.25*0.22</f>
        <v>0.1353</v>
      </c>
      <c r="E95" s="33">
        <v>6268.9834900000014</v>
      </c>
      <c r="F95" s="11"/>
      <c r="G95" s="31">
        <v>160</v>
      </c>
      <c r="H95" s="31" t="s">
        <v>228</v>
      </c>
      <c r="I95" s="31" t="s">
        <v>229</v>
      </c>
      <c r="J95" s="31">
        <v>2.2999999999999998</v>
      </c>
      <c r="K95" s="41">
        <v>2.2999999999999998</v>
      </c>
      <c r="L95" s="33">
        <v>101620.61618198814</v>
      </c>
    </row>
    <row r="96" spans="1:12" ht="15.75" x14ac:dyDescent="0.25">
      <c r="A96" s="31">
        <v>107</v>
      </c>
      <c r="B96" s="34" t="s">
        <v>230</v>
      </c>
      <c r="C96" s="34" t="s">
        <v>231</v>
      </c>
      <c r="D96" s="47">
        <f>2.72*0.25*0.22</f>
        <v>0.14960000000000001</v>
      </c>
      <c r="E96" s="33">
        <v>5748.1498800000008</v>
      </c>
      <c r="F96" s="11"/>
      <c r="G96" s="31">
        <v>161</v>
      </c>
      <c r="H96" s="31" t="s">
        <v>232</v>
      </c>
      <c r="I96" s="34" t="s">
        <v>233</v>
      </c>
      <c r="J96" s="31"/>
      <c r="K96" s="41">
        <v>2.42</v>
      </c>
      <c r="L96" s="33">
        <v>106922.34813627045</v>
      </c>
    </row>
    <row r="97" spans="1:13" ht="15.75" x14ac:dyDescent="0.25">
      <c r="A97" s="31">
        <v>108</v>
      </c>
      <c r="B97" s="34" t="s">
        <v>234</v>
      </c>
      <c r="C97" s="34" t="s">
        <v>231</v>
      </c>
      <c r="D97" s="47">
        <f>2.72*0.25*0.22</f>
        <v>0.14960000000000001</v>
      </c>
      <c r="E97" s="33">
        <v>6930.9513900000011</v>
      </c>
      <c r="F97" s="11"/>
      <c r="G97" s="31">
        <v>162</v>
      </c>
      <c r="H97" s="31" t="s">
        <v>235</v>
      </c>
      <c r="I97" s="31" t="s">
        <v>236</v>
      </c>
      <c r="J97" s="31"/>
      <c r="K97" s="41">
        <v>2.78</v>
      </c>
      <c r="L97" s="33">
        <v>105887.50498885731</v>
      </c>
    </row>
    <row r="98" spans="1:13" ht="18" customHeight="1" x14ac:dyDescent="0.35">
      <c r="A98" s="31">
        <v>109</v>
      </c>
      <c r="B98" s="34" t="s">
        <v>237</v>
      </c>
      <c r="C98" s="34" t="s">
        <v>238</v>
      </c>
      <c r="D98" s="47">
        <f>2.98*0.25*0.22</f>
        <v>0.16389999999999999</v>
      </c>
      <c r="E98" s="33">
        <v>6903.1885084282703</v>
      </c>
      <c r="F98" s="11"/>
      <c r="G98" s="38" t="s">
        <v>239</v>
      </c>
      <c r="H98" s="39"/>
      <c r="I98" s="39"/>
      <c r="J98" s="39"/>
      <c r="K98" s="39"/>
      <c r="L98" s="40"/>
    </row>
    <row r="99" spans="1:13" ht="15.75" customHeight="1" x14ac:dyDescent="0.35">
      <c r="A99" s="31">
        <v>110</v>
      </c>
      <c r="B99" s="34" t="s">
        <v>240</v>
      </c>
      <c r="C99" s="34" t="s">
        <v>241</v>
      </c>
      <c r="D99" s="47">
        <f>3.11*0.25*0.22</f>
        <v>0.17105000000000001</v>
      </c>
      <c r="E99" s="33">
        <v>6572.2225800000006</v>
      </c>
      <c r="F99" s="11"/>
      <c r="G99" s="38" t="s">
        <v>242</v>
      </c>
      <c r="H99" s="39"/>
      <c r="I99" s="39"/>
      <c r="J99" s="39"/>
      <c r="K99" s="39"/>
      <c r="L99" s="40"/>
      <c r="M99" s="48"/>
    </row>
    <row r="100" spans="1:13" ht="15.75" x14ac:dyDescent="0.25">
      <c r="A100" s="31">
        <v>111</v>
      </c>
      <c r="B100" s="34" t="s">
        <v>243</v>
      </c>
      <c r="C100" s="34" t="s">
        <v>244</v>
      </c>
      <c r="D100" s="47">
        <f>2.07*0.25*0.22</f>
        <v>0.11384999999999999</v>
      </c>
      <c r="E100" s="33">
        <v>4374.4555800000007</v>
      </c>
      <c r="F100" s="11"/>
      <c r="G100" s="31">
        <v>163</v>
      </c>
      <c r="H100" s="31" t="s">
        <v>245</v>
      </c>
      <c r="I100" s="31" t="s">
        <v>246</v>
      </c>
      <c r="J100" s="31"/>
      <c r="K100" s="41">
        <v>0.30299999999999999</v>
      </c>
      <c r="L100" s="33">
        <v>6743.646102810505</v>
      </c>
      <c r="M100" s="42"/>
    </row>
    <row r="101" spans="1:13" ht="19.5" x14ac:dyDescent="0.35">
      <c r="A101" s="38" t="s">
        <v>247</v>
      </c>
      <c r="B101" s="39"/>
      <c r="C101" s="39"/>
      <c r="D101" s="39"/>
      <c r="E101" s="39"/>
      <c r="F101" s="11"/>
      <c r="G101" s="31">
        <v>164</v>
      </c>
      <c r="H101" s="31" t="s">
        <v>248</v>
      </c>
      <c r="I101" s="31" t="s">
        <v>249</v>
      </c>
      <c r="J101" s="31"/>
      <c r="K101" s="41">
        <v>0.14399999999999999</v>
      </c>
      <c r="L101" s="33">
        <v>3142.7348700000007</v>
      </c>
      <c r="M101" s="42"/>
    </row>
    <row r="102" spans="1:13" ht="15.75" x14ac:dyDescent="0.25">
      <c r="A102" s="31">
        <v>112</v>
      </c>
      <c r="B102" s="31" t="s">
        <v>250</v>
      </c>
      <c r="C102" s="34" t="s">
        <v>251</v>
      </c>
      <c r="D102" s="41">
        <f>1.58*0.79*0.12</f>
        <v>0.14978400000000003</v>
      </c>
      <c r="E102" s="33">
        <v>3317.205091233729</v>
      </c>
      <c r="F102" s="11"/>
      <c r="G102" s="31">
        <v>165</v>
      </c>
      <c r="H102" s="31" t="s">
        <v>252</v>
      </c>
      <c r="I102" s="31" t="s">
        <v>249</v>
      </c>
      <c r="J102" s="31"/>
      <c r="K102" s="41">
        <v>1.06</v>
      </c>
      <c r="L102" s="33">
        <v>2420.355892172352</v>
      </c>
      <c r="M102" s="42"/>
    </row>
    <row r="103" spans="1:13" ht="15.75" x14ac:dyDescent="0.25">
      <c r="A103" s="31">
        <v>113</v>
      </c>
      <c r="B103" s="31" t="s">
        <v>253</v>
      </c>
      <c r="C103" s="34" t="s">
        <v>254</v>
      </c>
      <c r="D103" s="41">
        <v>0.16900000000000001</v>
      </c>
      <c r="E103" s="33">
        <v>3771.9832085802896</v>
      </c>
      <c r="F103" s="11"/>
      <c r="G103" s="31">
        <v>166</v>
      </c>
      <c r="H103" s="31" t="s">
        <v>255</v>
      </c>
      <c r="I103" s="31" t="s">
        <v>256</v>
      </c>
      <c r="J103" s="31"/>
      <c r="K103" s="41">
        <v>0.4</v>
      </c>
      <c r="L103" s="33">
        <v>8202.7258959640494</v>
      </c>
      <c r="M103" s="42"/>
    </row>
    <row r="104" spans="1:13" ht="15.75" x14ac:dyDescent="0.25">
      <c r="A104" s="31">
        <v>114</v>
      </c>
      <c r="B104" s="31" t="s">
        <v>257</v>
      </c>
      <c r="C104" s="34" t="s">
        <v>258</v>
      </c>
      <c r="D104" s="41">
        <v>0.188</v>
      </c>
      <c r="E104" s="33">
        <v>4249.0543708948171</v>
      </c>
      <c r="F104" s="11"/>
      <c r="G104" s="31">
        <v>167</v>
      </c>
      <c r="H104" s="31" t="s">
        <v>259</v>
      </c>
      <c r="I104" s="31" t="s">
        <v>260</v>
      </c>
      <c r="J104" s="31"/>
      <c r="K104" s="41">
        <v>0.3</v>
      </c>
      <c r="L104" s="33">
        <v>7307.660140500112</v>
      </c>
      <c r="M104" s="42"/>
    </row>
    <row r="105" spans="1:13" ht="15.75" x14ac:dyDescent="0.25">
      <c r="A105" s="31">
        <v>115</v>
      </c>
      <c r="B105" s="31" t="s">
        <v>261</v>
      </c>
      <c r="C105" s="34" t="s">
        <v>262</v>
      </c>
      <c r="D105" s="41">
        <f>2.18*0.79*0.12</f>
        <v>0.20666400000000001</v>
      </c>
      <c r="E105" s="33">
        <v>5194.2794775366874</v>
      </c>
      <c r="F105" s="11"/>
      <c r="G105" s="31">
        <v>168</v>
      </c>
      <c r="H105" s="31" t="s">
        <v>263</v>
      </c>
      <c r="I105" s="31" t="s">
        <v>264</v>
      </c>
      <c r="J105" s="31"/>
      <c r="K105" s="41">
        <v>0.38</v>
      </c>
      <c r="L105" s="33">
        <v>8403.8091615751291</v>
      </c>
      <c r="M105" s="42"/>
    </row>
    <row r="106" spans="1:13" ht="15.75" x14ac:dyDescent="0.25">
      <c r="A106" s="31">
        <v>116</v>
      </c>
      <c r="B106" s="31" t="s">
        <v>265</v>
      </c>
      <c r="C106" s="34" t="s">
        <v>266</v>
      </c>
      <c r="D106" s="41">
        <f>2.38*0.79*0.12</f>
        <v>0.22562399999999999</v>
      </c>
      <c r="E106" s="33">
        <v>5666.8920308576198</v>
      </c>
      <c r="F106" s="11"/>
      <c r="G106" s="31">
        <v>169</v>
      </c>
      <c r="H106" s="31" t="s">
        <v>267</v>
      </c>
      <c r="I106" s="31" t="s">
        <v>268</v>
      </c>
      <c r="J106" s="31"/>
      <c r="K106" s="41">
        <v>0.59</v>
      </c>
      <c r="L106" s="33">
        <v>12849.711119537111</v>
      </c>
      <c r="M106" s="42"/>
    </row>
    <row r="107" spans="1:13" ht="15.75" x14ac:dyDescent="0.25">
      <c r="A107" s="31">
        <v>117</v>
      </c>
      <c r="B107" s="31" t="s">
        <v>269</v>
      </c>
      <c r="C107" s="34" t="s">
        <v>270</v>
      </c>
      <c r="D107" s="41">
        <v>0.24</v>
      </c>
      <c r="E107" s="33">
        <v>5822.9433456334027</v>
      </c>
      <c r="F107" s="11"/>
      <c r="G107" s="31">
        <v>170</v>
      </c>
      <c r="H107" s="31" t="s">
        <v>271</v>
      </c>
      <c r="I107" s="31" t="s">
        <v>272</v>
      </c>
      <c r="J107" s="31"/>
      <c r="K107" s="41">
        <v>0.51</v>
      </c>
      <c r="L107" s="33">
        <v>14203.344809992162</v>
      </c>
      <c r="M107" s="42"/>
    </row>
    <row r="108" spans="1:13" ht="15.75" x14ac:dyDescent="0.25">
      <c r="A108" s="31">
        <v>118</v>
      </c>
      <c r="B108" s="31" t="s">
        <v>273</v>
      </c>
      <c r="C108" s="34" t="s">
        <v>274</v>
      </c>
      <c r="D108" s="41">
        <v>0.26300000000000001</v>
      </c>
      <c r="E108" s="33">
        <v>6748.1047118040979</v>
      </c>
      <c r="F108" s="11"/>
      <c r="G108" s="31">
        <v>171</v>
      </c>
      <c r="H108" s="31" t="s">
        <v>275</v>
      </c>
      <c r="I108" s="31" t="s">
        <v>276</v>
      </c>
      <c r="J108" s="31"/>
      <c r="K108" s="41">
        <v>0.59</v>
      </c>
      <c r="L108" s="33">
        <v>14953.728703613984</v>
      </c>
      <c r="M108" s="42"/>
    </row>
    <row r="109" spans="1:13" ht="19.5" x14ac:dyDescent="0.35">
      <c r="A109" s="31">
        <v>119</v>
      </c>
      <c r="B109" s="31" t="s">
        <v>277</v>
      </c>
      <c r="C109" s="34" t="s">
        <v>278</v>
      </c>
      <c r="D109" s="41">
        <f>2.98*0.79*0.12</f>
        <v>0.28250399999999998</v>
      </c>
      <c r="E109" s="33">
        <v>7231.8637876090179</v>
      </c>
      <c r="F109" s="11"/>
      <c r="G109" s="38" t="s">
        <v>279</v>
      </c>
      <c r="H109" s="39"/>
      <c r="I109" s="39"/>
      <c r="J109" s="39"/>
      <c r="K109" s="39"/>
      <c r="L109" s="40"/>
      <c r="M109" s="50"/>
    </row>
    <row r="110" spans="1:13" ht="15" customHeight="1" x14ac:dyDescent="0.25">
      <c r="A110" s="31">
        <v>120</v>
      </c>
      <c r="B110" s="31" t="s">
        <v>280</v>
      </c>
      <c r="C110" s="34" t="s">
        <v>281</v>
      </c>
      <c r="D110" s="41">
        <v>0.28299999999999997</v>
      </c>
      <c r="E110" s="33">
        <v>9280.5946201653333</v>
      </c>
      <c r="F110" s="11"/>
      <c r="G110" s="31">
        <v>172</v>
      </c>
      <c r="H110" s="31" t="s">
        <v>282</v>
      </c>
      <c r="I110" s="31" t="s">
        <v>283</v>
      </c>
      <c r="J110" s="31"/>
      <c r="K110" s="31">
        <v>1.7500000000000002E-2</v>
      </c>
      <c r="L110" s="33">
        <v>352.63543858423077</v>
      </c>
      <c r="M110" s="48"/>
    </row>
    <row r="111" spans="1:13" ht="15.75" x14ac:dyDescent="0.25">
      <c r="A111" s="31">
        <v>121</v>
      </c>
      <c r="B111" s="31" t="s">
        <v>284</v>
      </c>
      <c r="C111" s="34" t="s">
        <v>285</v>
      </c>
      <c r="D111" s="41">
        <v>0.30099999999999999</v>
      </c>
      <c r="E111" s="33">
        <v>12577.735970927892</v>
      </c>
      <c r="F111" s="11"/>
      <c r="G111" s="31">
        <v>173</v>
      </c>
      <c r="H111" s="31" t="s">
        <v>286</v>
      </c>
      <c r="I111" s="31" t="s">
        <v>287</v>
      </c>
      <c r="J111" s="31"/>
      <c r="K111" s="31">
        <v>2.35E-2</v>
      </c>
      <c r="L111" s="33">
        <v>443.83425890773867</v>
      </c>
    </row>
    <row r="112" spans="1:13" ht="19.5" x14ac:dyDescent="0.35">
      <c r="A112" s="31">
        <v>122</v>
      </c>
      <c r="B112" s="31" t="s">
        <v>288</v>
      </c>
      <c r="C112" s="34" t="s">
        <v>289</v>
      </c>
      <c r="D112" s="41">
        <v>0.16900000000000001</v>
      </c>
      <c r="E112" s="33">
        <v>3736.3143366315394</v>
      </c>
      <c r="F112" s="11"/>
      <c r="G112" s="38" t="s">
        <v>290</v>
      </c>
      <c r="H112" s="39"/>
      <c r="I112" s="39"/>
      <c r="J112" s="39"/>
      <c r="K112" s="39"/>
      <c r="L112" s="40"/>
    </row>
    <row r="113" spans="1:12" ht="13.5" customHeight="1" x14ac:dyDescent="0.25">
      <c r="A113" s="31">
        <v>123</v>
      </c>
      <c r="B113" s="31" t="s">
        <v>291</v>
      </c>
      <c r="C113" s="34" t="s">
        <v>258</v>
      </c>
      <c r="D113" s="41">
        <f>1.98*0.79*0.12</f>
        <v>0.18770400000000001</v>
      </c>
      <c r="E113" s="33">
        <v>4224.5320214300518</v>
      </c>
      <c r="F113" s="11"/>
      <c r="G113" s="51">
        <v>174</v>
      </c>
      <c r="H113" s="51" t="s">
        <v>292</v>
      </c>
      <c r="I113" s="52" t="s">
        <v>293</v>
      </c>
      <c r="J113" s="51"/>
      <c r="K113" s="51">
        <v>4.4999999999999998E-2</v>
      </c>
      <c r="L113" s="33">
        <v>812.28584504471644</v>
      </c>
    </row>
    <row r="114" spans="1:12" ht="15.75" x14ac:dyDescent="0.25">
      <c r="A114" s="31">
        <v>124</v>
      </c>
      <c r="B114" s="31" t="s">
        <v>294</v>
      </c>
      <c r="C114" s="34" t="s">
        <v>262</v>
      </c>
      <c r="D114" s="41">
        <f>2.18*0.79*0.12</f>
        <v>0.20666400000000001</v>
      </c>
      <c r="E114" s="33">
        <v>4730.5841422029398</v>
      </c>
      <c r="F114" s="11"/>
      <c r="G114" s="51">
        <v>175</v>
      </c>
      <c r="H114" s="51" t="s">
        <v>295</v>
      </c>
      <c r="I114" s="52" t="s">
        <v>296</v>
      </c>
      <c r="J114" s="51"/>
      <c r="K114" s="51">
        <v>1.6E-2</v>
      </c>
      <c r="L114" s="33">
        <v>323.51384518160256</v>
      </c>
    </row>
    <row r="115" spans="1:12" ht="19.5" x14ac:dyDescent="0.35">
      <c r="A115" s="31">
        <v>125</v>
      </c>
      <c r="B115" s="31" t="s">
        <v>297</v>
      </c>
      <c r="C115" s="34" t="s">
        <v>266</v>
      </c>
      <c r="D115" s="41">
        <v>0.22600000000000001</v>
      </c>
      <c r="E115" s="33">
        <v>5461.7960171523082</v>
      </c>
      <c r="F115" s="11"/>
      <c r="G115" s="38" t="s">
        <v>298</v>
      </c>
      <c r="H115" s="39"/>
      <c r="I115" s="39"/>
      <c r="J115" s="39"/>
      <c r="K115" s="39"/>
      <c r="L115" s="40"/>
    </row>
    <row r="116" spans="1:12" ht="16.5" customHeight="1" x14ac:dyDescent="0.25">
      <c r="A116" s="31">
        <v>126</v>
      </c>
      <c r="B116" s="31" t="s">
        <v>299</v>
      </c>
      <c r="C116" s="34" t="s">
        <v>270</v>
      </c>
      <c r="D116" s="41">
        <v>0.24</v>
      </c>
      <c r="E116" s="33">
        <v>5822.9433456334027</v>
      </c>
      <c r="F116" s="11"/>
      <c r="G116" s="31">
        <v>176</v>
      </c>
      <c r="H116" s="31" t="s">
        <v>300</v>
      </c>
      <c r="I116" s="34" t="s">
        <v>301</v>
      </c>
      <c r="J116" s="31"/>
      <c r="K116" s="41">
        <v>0.28000000000000003</v>
      </c>
      <c r="L116" s="33">
        <v>7907.3430501384682</v>
      </c>
    </row>
    <row r="117" spans="1:12" ht="15.75" x14ac:dyDescent="0.25">
      <c r="A117" s="31">
        <v>127</v>
      </c>
      <c r="B117" s="31" t="s">
        <v>302</v>
      </c>
      <c r="C117" s="34" t="s">
        <v>274</v>
      </c>
      <c r="D117" s="41">
        <v>0.26300000000000001</v>
      </c>
      <c r="E117" s="33">
        <v>6587.5947880347239</v>
      </c>
      <c r="F117" s="11"/>
      <c r="G117" s="31">
        <v>177</v>
      </c>
      <c r="H117" s="31" t="s">
        <v>303</v>
      </c>
      <c r="I117" s="34" t="s">
        <v>304</v>
      </c>
      <c r="J117" s="31"/>
      <c r="K117" s="41">
        <v>0.38</v>
      </c>
      <c r="L117" s="33">
        <v>10624.865231733838</v>
      </c>
    </row>
    <row r="118" spans="1:12" ht="15.75" x14ac:dyDescent="0.25">
      <c r="A118" s="31">
        <v>128</v>
      </c>
      <c r="B118" s="31" t="s">
        <v>305</v>
      </c>
      <c r="C118" s="34" t="s">
        <v>278</v>
      </c>
      <c r="D118" s="41">
        <v>0.28299999999999997</v>
      </c>
      <c r="E118" s="33">
        <v>7231.8637876090179</v>
      </c>
      <c r="F118" s="11"/>
      <c r="G118" s="31">
        <v>178</v>
      </c>
      <c r="H118" s="31" t="s">
        <v>306</v>
      </c>
      <c r="I118" s="34" t="s">
        <v>307</v>
      </c>
      <c r="J118" s="31"/>
      <c r="K118" s="41">
        <v>0.96</v>
      </c>
      <c r="L118" s="33">
        <v>30557.299668044248</v>
      </c>
    </row>
    <row r="119" spans="1:12" ht="16.5" customHeight="1" x14ac:dyDescent="0.35">
      <c r="A119" s="23" t="s">
        <v>308</v>
      </c>
      <c r="B119" s="24"/>
      <c r="C119" s="24"/>
      <c r="D119" s="24"/>
      <c r="E119" s="25"/>
      <c r="F119" s="11"/>
      <c r="G119" s="31">
        <v>179</v>
      </c>
      <c r="H119" s="31" t="s">
        <v>309</v>
      </c>
      <c r="I119" s="34" t="s">
        <v>310</v>
      </c>
      <c r="J119" s="31"/>
      <c r="K119" s="41">
        <v>0.48</v>
      </c>
      <c r="L119" s="33">
        <v>15174.429848796874</v>
      </c>
    </row>
    <row r="120" spans="1:12" ht="19.5" x14ac:dyDescent="0.35">
      <c r="A120" s="53">
        <v>129</v>
      </c>
      <c r="B120" s="53" t="s">
        <v>311</v>
      </c>
      <c r="C120" s="31"/>
      <c r="D120" s="31">
        <v>1</v>
      </c>
      <c r="E120" s="36">
        <v>6450.9457894323768</v>
      </c>
      <c r="F120" s="11"/>
      <c r="G120" s="54"/>
      <c r="H120" s="38" t="s">
        <v>312</v>
      </c>
      <c r="I120" s="39"/>
      <c r="J120" s="39"/>
      <c r="K120" s="39"/>
      <c r="L120" s="40"/>
    </row>
    <row r="121" spans="1:12" ht="16.5" customHeight="1" x14ac:dyDescent="0.25">
      <c r="A121" s="53">
        <v>130</v>
      </c>
      <c r="B121" s="53" t="s">
        <v>313</v>
      </c>
      <c r="C121" s="31"/>
      <c r="D121" s="31">
        <v>1</v>
      </c>
      <c r="E121" s="36">
        <v>7022.5734461695329</v>
      </c>
      <c r="F121" s="11"/>
      <c r="G121" s="31">
        <v>181</v>
      </c>
      <c r="H121" s="31" t="s">
        <v>314</v>
      </c>
      <c r="I121" s="31" t="s">
        <v>315</v>
      </c>
      <c r="J121" s="79">
        <v>1.49</v>
      </c>
      <c r="K121" s="41">
        <v>1.3</v>
      </c>
      <c r="L121" s="33">
        <v>57885.005911578926</v>
      </c>
    </row>
    <row r="122" spans="1:12" ht="19.5" x14ac:dyDescent="0.35">
      <c r="A122" s="53">
        <v>131</v>
      </c>
      <c r="B122" s="53" t="s">
        <v>316</v>
      </c>
      <c r="C122" s="31"/>
      <c r="D122" s="31">
        <v>1</v>
      </c>
      <c r="E122" s="36">
        <v>7517.5912107666591</v>
      </c>
      <c r="F122" s="11"/>
      <c r="G122" s="38" t="s">
        <v>317</v>
      </c>
      <c r="H122" s="39"/>
      <c r="I122" s="39"/>
      <c r="J122" s="39"/>
      <c r="K122" s="39"/>
      <c r="L122" s="40"/>
    </row>
    <row r="123" spans="1:12" ht="16.5" customHeight="1" x14ac:dyDescent="0.35">
      <c r="A123" s="53">
        <v>132</v>
      </c>
      <c r="B123" s="53" t="s">
        <v>318</v>
      </c>
      <c r="C123" s="31" t="s">
        <v>319</v>
      </c>
      <c r="D123" s="31">
        <v>1</v>
      </c>
      <c r="E123" s="36">
        <v>9061.5751908195962</v>
      </c>
      <c r="F123" s="11"/>
      <c r="G123" s="23" t="s">
        <v>320</v>
      </c>
      <c r="H123" s="24"/>
      <c r="I123" s="24"/>
      <c r="J123" s="55"/>
      <c r="K123" s="56" t="s">
        <v>321</v>
      </c>
      <c r="L123" s="54"/>
    </row>
    <row r="124" spans="1:12" ht="15.75" customHeight="1" x14ac:dyDescent="0.25">
      <c r="A124" s="53">
        <v>133</v>
      </c>
      <c r="B124" s="53" t="s">
        <v>322</v>
      </c>
      <c r="C124" s="31" t="s">
        <v>323</v>
      </c>
      <c r="D124" s="31">
        <v>1</v>
      </c>
      <c r="E124" s="36">
        <v>8494.9477135228062</v>
      </c>
      <c r="F124" s="11"/>
      <c r="G124" s="31">
        <v>182</v>
      </c>
      <c r="H124" s="57" t="s">
        <v>324</v>
      </c>
      <c r="I124" s="34" t="s">
        <v>325</v>
      </c>
      <c r="J124" s="34"/>
      <c r="K124" s="58">
        <v>0.876</v>
      </c>
      <c r="L124" s="59">
        <v>6007.9550107500008</v>
      </c>
    </row>
    <row r="125" spans="1:12" ht="15.75" x14ac:dyDescent="0.25">
      <c r="A125" s="53">
        <v>134</v>
      </c>
      <c r="B125" s="53" t="s">
        <v>326</v>
      </c>
      <c r="C125" s="31"/>
      <c r="D125" s="31">
        <v>1</v>
      </c>
      <c r="E125" s="36">
        <v>8868.1753931793701</v>
      </c>
      <c r="F125" s="11"/>
      <c r="G125" s="31">
        <v>183</v>
      </c>
      <c r="H125" s="57" t="s">
        <v>327</v>
      </c>
      <c r="I125" s="34" t="s">
        <v>328</v>
      </c>
      <c r="J125" s="34"/>
      <c r="K125" s="60">
        <v>3.02</v>
      </c>
      <c r="L125" s="59">
        <v>21630.279556462508</v>
      </c>
    </row>
    <row r="126" spans="1:12" ht="15.75" x14ac:dyDescent="0.25">
      <c r="A126" s="53">
        <v>135</v>
      </c>
      <c r="B126" s="53" t="s">
        <v>329</v>
      </c>
      <c r="C126" s="31"/>
      <c r="D126" s="31">
        <v>1</v>
      </c>
      <c r="E126" s="36">
        <v>9061.0394573081248</v>
      </c>
      <c r="F126" s="11"/>
      <c r="G126" s="31">
        <v>184</v>
      </c>
      <c r="H126" s="57" t="s">
        <v>330</v>
      </c>
      <c r="I126" s="34" t="s">
        <v>331</v>
      </c>
      <c r="J126" s="34"/>
      <c r="K126" s="60">
        <v>1.53</v>
      </c>
      <c r="L126" s="59">
        <v>10618.491887850003</v>
      </c>
    </row>
    <row r="127" spans="1:12" ht="15.75" x14ac:dyDescent="0.25">
      <c r="A127" s="53">
        <v>136</v>
      </c>
      <c r="B127" s="53" t="s">
        <v>332</v>
      </c>
      <c r="C127" s="31"/>
      <c r="D127" s="31">
        <v>1</v>
      </c>
      <c r="E127" s="36">
        <v>9809.2805949928079</v>
      </c>
      <c r="F127" s="11"/>
      <c r="G127" s="31">
        <v>185</v>
      </c>
      <c r="H127" s="57" t="s">
        <v>333</v>
      </c>
      <c r="I127" s="34" t="s">
        <v>334</v>
      </c>
      <c r="J127" s="34"/>
      <c r="K127" s="60">
        <v>1.1100000000000001</v>
      </c>
      <c r="L127" s="59">
        <v>7611.717864712502</v>
      </c>
    </row>
    <row r="128" spans="1:12" ht="15.75" x14ac:dyDescent="0.25">
      <c r="A128" s="53">
        <v>137</v>
      </c>
      <c r="B128" s="53" t="s">
        <v>335</v>
      </c>
      <c r="C128" s="31"/>
      <c r="D128" s="31">
        <v>1</v>
      </c>
      <c r="E128" s="36">
        <v>9431.1283688622043</v>
      </c>
      <c r="F128" s="11"/>
      <c r="G128" s="31">
        <v>186</v>
      </c>
      <c r="H128" s="57" t="s">
        <v>336</v>
      </c>
      <c r="I128" s="34" t="s">
        <v>337</v>
      </c>
      <c r="J128" s="34"/>
      <c r="K128" s="60">
        <v>1.99</v>
      </c>
      <c r="L128" s="59">
        <v>13772.820545137505</v>
      </c>
    </row>
    <row r="129" spans="1:12" ht="16.5" customHeight="1" x14ac:dyDescent="0.35">
      <c r="A129" s="23" t="s">
        <v>338</v>
      </c>
      <c r="B129" s="24"/>
      <c r="C129" s="24"/>
      <c r="D129" s="24"/>
      <c r="E129" s="25"/>
      <c r="F129" s="11"/>
      <c r="G129" s="31">
        <v>187</v>
      </c>
      <c r="H129" s="57" t="s">
        <v>339</v>
      </c>
      <c r="I129" s="34" t="s">
        <v>337</v>
      </c>
      <c r="J129" s="34"/>
      <c r="K129" s="60">
        <v>1.93</v>
      </c>
      <c r="L129" s="59">
        <v>13934.844285862506</v>
      </c>
    </row>
    <row r="130" spans="1:12" ht="15.75" x14ac:dyDescent="0.25">
      <c r="A130" s="53">
        <v>138</v>
      </c>
      <c r="B130" s="31" t="s">
        <v>311</v>
      </c>
      <c r="C130" s="31"/>
      <c r="D130" s="31">
        <v>1</v>
      </c>
      <c r="E130" s="36">
        <v>6952.0352004928163</v>
      </c>
      <c r="F130" s="11"/>
      <c r="G130" s="31">
        <v>188</v>
      </c>
      <c r="H130" s="57" t="s">
        <v>340</v>
      </c>
      <c r="I130" s="34" t="s">
        <v>341</v>
      </c>
      <c r="J130" s="61"/>
      <c r="K130" s="60">
        <v>1.51</v>
      </c>
      <c r="L130" s="59">
        <v>12033.966716887502</v>
      </c>
    </row>
    <row r="131" spans="1:12" ht="15.75" x14ac:dyDescent="0.25">
      <c r="A131" s="53">
        <v>139</v>
      </c>
      <c r="B131" s="31" t="s">
        <v>313</v>
      </c>
      <c r="C131" s="31"/>
      <c r="D131" s="31">
        <v>1</v>
      </c>
      <c r="E131" s="36">
        <v>7675.2754409756335</v>
      </c>
      <c r="F131" s="11"/>
      <c r="G131" s="31">
        <v>189</v>
      </c>
      <c r="H131" s="62" t="s">
        <v>342</v>
      </c>
      <c r="I131" s="63" t="s">
        <v>343</v>
      </c>
      <c r="J131" s="61"/>
      <c r="K131" s="60">
        <v>1.57</v>
      </c>
      <c r="L131" s="59">
        <v>10060.862366362502</v>
      </c>
    </row>
    <row r="132" spans="1:12" ht="19.5" x14ac:dyDescent="0.35">
      <c r="A132" s="53">
        <v>140</v>
      </c>
      <c r="B132" s="31" t="s">
        <v>316</v>
      </c>
      <c r="C132" s="31"/>
      <c r="D132" s="31">
        <v>1</v>
      </c>
      <c r="E132" s="36">
        <v>9057.4679005650014</v>
      </c>
      <c r="F132" s="11"/>
      <c r="G132" s="23" t="s">
        <v>344</v>
      </c>
      <c r="H132" s="24"/>
      <c r="I132" s="24"/>
      <c r="J132" s="64"/>
      <c r="K132" s="65" t="s">
        <v>321</v>
      </c>
      <c r="L132" s="54"/>
    </row>
    <row r="133" spans="1:12" ht="16.5" customHeight="1" x14ac:dyDescent="0.25">
      <c r="A133" s="53">
        <v>141</v>
      </c>
      <c r="B133" s="31" t="s">
        <v>326</v>
      </c>
      <c r="C133" s="31"/>
      <c r="D133" s="31">
        <v>1</v>
      </c>
      <c r="E133" s="36">
        <v>11650.418096073754</v>
      </c>
      <c r="F133" s="11"/>
      <c r="G133" s="34">
        <v>189</v>
      </c>
      <c r="H133" s="57" t="s">
        <v>345</v>
      </c>
      <c r="I133" s="34" t="s">
        <v>346</v>
      </c>
      <c r="J133" s="34"/>
      <c r="K133" s="60">
        <v>1.39</v>
      </c>
      <c r="L133" s="59">
        <v>3447.1873012500005</v>
      </c>
    </row>
    <row r="134" spans="1:12" ht="16.5" customHeight="1" x14ac:dyDescent="0.35">
      <c r="A134" s="54"/>
      <c r="B134" s="23" t="s">
        <v>347</v>
      </c>
      <c r="C134" s="24"/>
      <c r="D134" s="25"/>
      <c r="E134" s="66"/>
      <c r="F134" s="11"/>
      <c r="G134" s="34">
        <v>190</v>
      </c>
      <c r="H134" s="57" t="s">
        <v>348</v>
      </c>
      <c r="I134" s="34" t="s">
        <v>349</v>
      </c>
      <c r="J134" s="34"/>
      <c r="K134" s="60">
        <v>1.8</v>
      </c>
      <c r="L134" s="59">
        <v>4670.1180343125015</v>
      </c>
    </row>
    <row r="135" spans="1:12" ht="15.75" x14ac:dyDescent="0.25">
      <c r="A135" s="31">
        <v>142</v>
      </c>
      <c r="B135" s="31" t="s">
        <v>350</v>
      </c>
      <c r="C135" s="31"/>
      <c r="D135" s="31">
        <v>1</v>
      </c>
      <c r="E135" s="36">
        <v>5530.5556167290733</v>
      </c>
      <c r="F135" s="11"/>
      <c r="G135" s="34">
        <v>191</v>
      </c>
      <c r="H135" s="57" t="s">
        <v>351</v>
      </c>
      <c r="I135" s="34" t="s">
        <v>352</v>
      </c>
      <c r="J135" s="34"/>
      <c r="K135" s="60">
        <v>1.8</v>
      </c>
      <c r="L135" s="59">
        <v>4873.6662368625011</v>
      </c>
    </row>
    <row r="136" spans="1:12" ht="15.75" x14ac:dyDescent="0.25">
      <c r="A136" s="31">
        <v>143</v>
      </c>
      <c r="B136" s="31" t="s">
        <v>353</v>
      </c>
      <c r="C136" s="31"/>
      <c r="D136" s="31">
        <v>1</v>
      </c>
      <c r="E136" s="36">
        <v>5803.7797075781173</v>
      </c>
      <c r="F136" s="11"/>
      <c r="G136" s="34">
        <v>192</v>
      </c>
      <c r="H136" s="57" t="s">
        <v>354</v>
      </c>
      <c r="I136" s="34" t="s">
        <v>349</v>
      </c>
      <c r="J136" s="67"/>
      <c r="K136" s="60">
        <v>1.8</v>
      </c>
      <c r="L136" s="59">
        <v>4253.172522637502</v>
      </c>
    </row>
    <row r="137" spans="1:12" ht="15.75" x14ac:dyDescent="0.25">
      <c r="A137" s="31">
        <v>144</v>
      </c>
      <c r="B137" s="31" t="s">
        <v>355</v>
      </c>
      <c r="C137" s="31"/>
      <c r="D137" s="31">
        <v>1</v>
      </c>
      <c r="E137" s="36">
        <v>6923.4627465478052</v>
      </c>
      <c r="F137" s="11"/>
      <c r="G137" s="34">
        <v>193</v>
      </c>
      <c r="H137" s="57" t="s">
        <v>356</v>
      </c>
      <c r="I137" s="34" t="s">
        <v>357</v>
      </c>
      <c r="J137" s="34"/>
      <c r="K137" s="60">
        <v>2.63</v>
      </c>
      <c r="L137" s="59">
        <v>6213.9000000000005</v>
      </c>
    </row>
    <row r="138" spans="1:12" ht="17.25" customHeight="1" x14ac:dyDescent="0.35">
      <c r="A138" s="23" t="s">
        <v>358</v>
      </c>
      <c r="B138" s="24"/>
      <c r="C138" s="24"/>
      <c r="D138" s="24"/>
      <c r="E138" s="25"/>
      <c r="F138" s="11"/>
      <c r="G138" s="34">
        <v>194</v>
      </c>
      <c r="H138" s="57" t="s">
        <v>359</v>
      </c>
      <c r="I138" s="34" t="s">
        <v>360</v>
      </c>
      <c r="J138" s="67"/>
      <c r="K138" s="60">
        <v>1.67</v>
      </c>
      <c r="L138" s="59">
        <v>6255.8241928875013</v>
      </c>
    </row>
    <row r="139" spans="1:12" ht="15.75" x14ac:dyDescent="0.25">
      <c r="A139" s="31">
        <v>145</v>
      </c>
      <c r="B139" s="31" t="s">
        <v>361</v>
      </c>
      <c r="C139" s="31" t="s">
        <v>362</v>
      </c>
      <c r="D139" s="31">
        <f>6*2*0.14</f>
        <v>1.6800000000000002</v>
      </c>
      <c r="E139" s="33">
        <v>43359.972462698948</v>
      </c>
      <c r="F139" s="11"/>
      <c r="G139" s="34">
        <v>195</v>
      </c>
      <c r="H139" s="57" t="s">
        <v>363</v>
      </c>
      <c r="I139" s="34" t="s">
        <v>364</v>
      </c>
      <c r="J139" s="34"/>
      <c r="K139" s="60">
        <v>2.66</v>
      </c>
      <c r="L139" s="59">
        <v>9185.933398950001</v>
      </c>
    </row>
    <row r="140" spans="1:12" ht="15.75" x14ac:dyDescent="0.25">
      <c r="A140" s="31">
        <v>146</v>
      </c>
      <c r="B140" s="31" t="s">
        <v>365</v>
      </c>
      <c r="C140" s="31" t="s">
        <v>362</v>
      </c>
      <c r="D140" s="31">
        <f>6*2*0.14</f>
        <v>1.6800000000000002</v>
      </c>
      <c r="E140" s="33">
        <v>41465.06364042162</v>
      </c>
      <c r="F140" s="11"/>
      <c r="G140" s="34">
        <v>196</v>
      </c>
      <c r="H140" s="57" t="s">
        <v>366</v>
      </c>
      <c r="I140" s="34" t="s">
        <v>367</v>
      </c>
      <c r="J140" s="34"/>
      <c r="K140" s="60">
        <v>1.8</v>
      </c>
      <c r="L140" s="59">
        <v>6520.5950704125034</v>
      </c>
    </row>
    <row r="141" spans="1:12" ht="15.75" x14ac:dyDescent="0.25">
      <c r="A141" s="31">
        <v>147</v>
      </c>
      <c r="B141" s="31" t="s">
        <v>368</v>
      </c>
      <c r="C141" s="31"/>
      <c r="D141" s="31"/>
      <c r="E141" s="33"/>
      <c r="F141" s="11"/>
      <c r="G141" s="34">
        <v>197</v>
      </c>
      <c r="H141" s="57" t="s">
        <v>369</v>
      </c>
      <c r="I141" s="34" t="s">
        <v>364</v>
      </c>
      <c r="J141" s="34"/>
      <c r="K141" s="60">
        <v>2.66</v>
      </c>
      <c r="L141" s="59">
        <v>9701.3699763749992</v>
      </c>
    </row>
    <row r="142" spans="1:12" ht="15.75" x14ac:dyDescent="0.25">
      <c r="A142" s="31"/>
      <c r="B142" s="68" t="s">
        <v>370</v>
      </c>
      <c r="C142" s="31" t="s">
        <v>371</v>
      </c>
      <c r="D142" s="31">
        <v>1.38</v>
      </c>
      <c r="E142" s="33">
        <v>48041.511905972358</v>
      </c>
      <c r="F142" s="11"/>
      <c r="G142" s="34">
        <v>198</v>
      </c>
      <c r="H142" s="57" t="s">
        <v>372</v>
      </c>
      <c r="I142" s="34" t="s">
        <v>373</v>
      </c>
      <c r="J142" s="34"/>
      <c r="K142" s="60">
        <v>1</v>
      </c>
      <c r="L142" s="59">
        <v>3872.340401737501</v>
      </c>
    </row>
    <row r="143" spans="1:12" ht="16.5" customHeight="1" x14ac:dyDescent="0.35">
      <c r="A143" s="23" t="s">
        <v>374</v>
      </c>
      <c r="B143" s="24"/>
      <c r="C143" s="24"/>
      <c r="D143" s="24"/>
      <c r="E143" s="25"/>
      <c r="F143" s="11"/>
      <c r="G143" s="49"/>
      <c r="H143" s="69"/>
      <c r="I143" s="49"/>
      <c r="J143" s="49"/>
      <c r="K143" s="70"/>
    </row>
    <row r="144" spans="1:12" ht="15.75" x14ac:dyDescent="0.25">
      <c r="A144" s="31">
        <v>148</v>
      </c>
      <c r="B144" s="31" t="s">
        <v>375</v>
      </c>
      <c r="C144" s="34" t="s">
        <v>376</v>
      </c>
      <c r="D144" s="31">
        <v>0.59</v>
      </c>
      <c r="E144" s="33">
        <v>18795.90768</v>
      </c>
      <c r="F144" s="11"/>
      <c r="G144" s="49"/>
      <c r="H144" s="69"/>
      <c r="I144" s="49"/>
      <c r="J144" s="49"/>
      <c r="K144" s="71"/>
    </row>
    <row r="145" spans="1:11" ht="15.75" x14ac:dyDescent="0.25">
      <c r="A145" s="31">
        <v>149</v>
      </c>
      <c r="B145" s="31" t="s">
        <v>377</v>
      </c>
      <c r="C145" s="34" t="s">
        <v>378</v>
      </c>
      <c r="D145" s="31">
        <v>0.18</v>
      </c>
      <c r="E145" s="33">
        <v>5201.5737400000007</v>
      </c>
      <c r="F145" s="11"/>
      <c r="G145" s="11"/>
      <c r="H145" s="11"/>
      <c r="I145" s="11"/>
      <c r="J145" s="11"/>
      <c r="K145" s="11"/>
    </row>
    <row r="147" spans="1:11" x14ac:dyDescent="0.2">
      <c r="B147" s="72" t="s">
        <v>379</v>
      </c>
    </row>
    <row r="148" spans="1:11" x14ac:dyDescent="0.2">
      <c r="B148" t="s">
        <v>380</v>
      </c>
    </row>
    <row r="149" spans="1:11" x14ac:dyDescent="0.2">
      <c r="B149" t="s">
        <v>381</v>
      </c>
    </row>
    <row r="150" spans="1:11" x14ac:dyDescent="0.2">
      <c r="B150" t="s">
        <v>382</v>
      </c>
    </row>
  </sheetData>
  <mergeCells count="29">
    <mergeCell ref="A143:E143"/>
    <mergeCell ref="G122:L122"/>
    <mergeCell ref="G123:I123"/>
    <mergeCell ref="A129:E129"/>
    <mergeCell ref="G132:I132"/>
    <mergeCell ref="B134:D134"/>
    <mergeCell ref="A138:E138"/>
    <mergeCell ref="A101:E101"/>
    <mergeCell ref="G109:L109"/>
    <mergeCell ref="G112:L112"/>
    <mergeCell ref="G115:L115"/>
    <mergeCell ref="A119:E119"/>
    <mergeCell ref="H120:L120"/>
    <mergeCell ref="G65:L65"/>
    <mergeCell ref="A83:E83"/>
    <mergeCell ref="G83:L83"/>
    <mergeCell ref="G88:L88"/>
    <mergeCell ref="G98:L98"/>
    <mergeCell ref="G99:L99"/>
    <mergeCell ref="R27:R28"/>
    <mergeCell ref="T27:T28"/>
    <mergeCell ref="U27:U28"/>
    <mergeCell ref="V27:V28"/>
    <mergeCell ref="W27:W28"/>
    <mergeCell ref="A30:E30"/>
    <mergeCell ref="G30:L30"/>
    <mergeCell ref="B17:I17"/>
    <mergeCell ref="N27:N28"/>
    <mergeCell ref="P27:P28"/>
  </mergeCells>
  <hyperlinks>
    <hyperlink ref="I8" r:id="rId1"/>
    <hyperlink ref="I9" r:id="rId2"/>
  </hyperlinks>
  <pageMargins left="0.31" right="0.17" top="0.83" bottom="1" header="0.5" footer="0.5"/>
  <pageSetup paperSize="9" scale="66" orientation="portrait" r:id="rId3"/>
  <headerFooter alignWithMargins="0"/>
  <rowBreaks count="1" manualBreakCount="1">
    <brk id="78" min="3" max="21" man="1"/>
  </rowBreaks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0" sqref="C40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на 2025 разместить</vt:lpstr>
      <vt:lpstr>Лист2</vt:lpstr>
      <vt:lpstr>'на 2025 разместить'!Область_печати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2025-04-09T03:32:01Z</dcterms:created>
  <dcterms:modified xsi:type="dcterms:W3CDTF">2025-04-09T03:44:45Z</dcterms:modified>
</cp:coreProperties>
</file>